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aola-gonzalez\Desktop\PAOLA ANDREA GONZALEZ\DOCUMENTOS INTRANET desde AGO 2024\"/>
    </mc:Choice>
  </mc:AlternateContent>
  <bookViews>
    <workbookView xWindow="0" yWindow="0" windowWidth="23040" windowHeight="9072" tabRatio="246" firstSheet="1" activeTab="1"/>
  </bookViews>
  <sheets>
    <sheet name="Gráfico1" sheetId="11" r:id="rId1"/>
    <sheet name="Mapa Riesgos operativos CORTOLI" sheetId="10" r:id="rId2"/>
    <sheet name="Intructivo" sheetId="1" r:id="rId3"/>
    <sheet name="Mapa final" sheetId="2" state="hidden" r:id="rId4"/>
    <sheet name="Matriz Calor Inherente" sheetId="3" state="hidden" r:id="rId5"/>
    <sheet name="Matriz Calor Residual" sheetId="4" state="hidden" r:id="rId6"/>
    <sheet name="Tabla probabilidad" sheetId="5" r:id="rId7"/>
    <sheet name="Tabla Impacto" sheetId="6" r:id="rId8"/>
    <sheet name="Tabla Valoración controles" sheetId="7" state="hidden" r:id="rId9"/>
    <sheet name="Opciones Tratamiento" sheetId="8" state="hidden" r:id="rId10"/>
    <sheet name="Hoja1" sheetId="9" state="hidden" r:id="rId11"/>
  </sheets>
  <definedNames>
    <definedName name="_xlnm._FilterDatabase" localSheetId="3" hidden="1">'Mapa final'!$A$9:$AJ$9</definedName>
    <definedName name="_xlnm._FilterDatabase" localSheetId="1" hidden="1">'Mapa Riesgos operativos CORTOLI'!$B$7:$AN$102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0" l="1"/>
  <c r="W101" i="10" l="1"/>
  <c r="W102" i="10"/>
  <c r="T101" i="10"/>
  <c r="T102" i="10"/>
  <c r="K102" i="10"/>
  <c r="L102" i="10" s="1"/>
  <c r="K101" i="10"/>
  <c r="L101" i="10" s="1"/>
  <c r="H102" i="10"/>
  <c r="H101" i="10"/>
  <c r="W62" i="10"/>
  <c r="AB101" i="10" l="1"/>
  <c r="AD101" i="10" s="1"/>
  <c r="AB102" i="10"/>
  <c r="W100" i="10"/>
  <c r="T100" i="10"/>
  <c r="K100" i="10"/>
  <c r="L100" i="10" s="1"/>
  <c r="H100" i="10"/>
  <c r="AC101" i="10" l="1"/>
  <c r="AD102" i="10"/>
  <c r="AC102" i="10"/>
  <c r="AB100" i="10"/>
  <c r="AC100" i="10" s="1"/>
  <c r="AD100" i="10" l="1"/>
  <c r="H56" i="10"/>
  <c r="W56" i="10"/>
  <c r="T56" i="10"/>
  <c r="K56" i="10"/>
  <c r="L56" i="10" s="1"/>
  <c r="AB56" i="10" l="1"/>
  <c r="AD56" i="10" s="1"/>
  <c r="H8" i="10"/>
  <c r="H36" i="10"/>
  <c r="H26" i="10"/>
  <c r="H11" i="10"/>
  <c r="H10" i="10"/>
  <c r="AC56" i="10" l="1"/>
  <c r="W99" i="10"/>
  <c r="T99" i="10"/>
  <c r="K99" i="10"/>
  <c r="H99" i="10"/>
  <c r="L99" i="10" l="1"/>
  <c r="AB99" i="10" s="1"/>
  <c r="W98" i="10"/>
  <c r="T98" i="10"/>
  <c r="K98" i="10"/>
  <c r="H98" i="10"/>
  <c r="AD99" i="10" l="1"/>
  <c r="AC99" i="10"/>
  <c r="L98" i="10"/>
  <c r="AB98" i="10" s="1"/>
  <c r="AD98" i="10" l="1"/>
  <c r="AC98" i="10"/>
  <c r="T97" i="10" l="1"/>
  <c r="W97" i="10"/>
  <c r="J97" i="10"/>
  <c r="K97" i="10" s="1"/>
  <c r="L97" i="10" s="1"/>
  <c r="H97" i="10"/>
  <c r="AB97" i="10" l="1"/>
  <c r="AC97" i="10" s="1"/>
  <c r="A96" i="10"/>
  <c r="W96" i="10"/>
  <c r="T96" i="10"/>
  <c r="K96" i="10"/>
  <c r="L96" i="10" s="1"/>
  <c r="H96" i="10"/>
  <c r="H95" i="10"/>
  <c r="K95" i="10"/>
  <c r="L95" i="10" s="1"/>
  <c r="T95" i="10"/>
  <c r="W95" i="10"/>
  <c r="T94" i="10"/>
  <c r="W94" i="10"/>
  <c r="K94" i="10"/>
  <c r="L94" i="10" s="1"/>
  <c r="H94" i="10"/>
  <c r="K12" i="10"/>
  <c r="L12" i="10" s="1"/>
  <c r="T76" i="10"/>
  <c r="W76" i="10"/>
  <c r="K93" i="10"/>
  <c r="L93" i="10" s="1"/>
  <c r="T93" i="10"/>
  <c r="W93" i="10"/>
  <c r="H93" i="10"/>
  <c r="H92" i="10"/>
  <c r="H91" i="10"/>
  <c r="H90" i="10"/>
  <c r="W92" i="10"/>
  <c r="T92" i="10"/>
  <c r="K92" i="10"/>
  <c r="L92" i="10" s="1"/>
  <c r="W91" i="10"/>
  <c r="T91" i="10"/>
  <c r="K91" i="10"/>
  <c r="L91" i="10" s="1"/>
  <c r="W90" i="10"/>
  <c r="T90" i="10"/>
  <c r="K90" i="10"/>
  <c r="L90" i="10" s="1"/>
  <c r="W88" i="10"/>
  <c r="T88" i="10"/>
  <c r="K88" i="10"/>
  <c r="L88" i="10" s="1"/>
  <c r="H88" i="10"/>
  <c r="W86" i="10"/>
  <c r="T86" i="10"/>
  <c r="W85" i="10"/>
  <c r="T85" i="10"/>
  <c r="W68" i="10"/>
  <c r="T68" i="10"/>
  <c r="W67" i="10"/>
  <c r="T67" i="10"/>
  <c r="W65" i="10"/>
  <c r="T65" i="10"/>
  <c r="K65" i="10"/>
  <c r="L65" i="10" s="1"/>
  <c r="T64" i="10"/>
  <c r="K64" i="10"/>
  <c r="L64" i="10" s="1"/>
  <c r="K61" i="10"/>
  <c r="L61" i="10" s="1"/>
  <c r="H19" i="10"/>
  <c r="W89" i="10"/>
  <c r="T89" i="10"/>
  <c r="K89" i="10"/>
  <c r="L89" i="10" s="1"/>
  <c r="H89" i="10"/>
  <c r="W87" i="10"/>
  <c r="T87" i="10"/>
  <c r="K87" i="10"/>
  <c r="L87" i="10" s="1"/>
  <c r="H87" i="10"/>
  <c r="K86" i="10"/>
  <c r="L86" i="10" s="1"/>
  <c r="H86" i="10"/>
  <c r="K85" i="10"/>
  <c r="L85" i="10" s="1"/>
  <c r="H85" i="10"/>
  <c r="W84" i="10"/>
  <c r="T84" i="10"/>
  <c r="K84" i="10"/>
  <c r="L84" i="10" s="1"/>
  <c r="H84" i="10"/>
  <c r="W83" i="10"/>
  <c r="T83" i="10"/>
  <c r="K83" i="10"/>
  <c r="L83" i="10" s="1"/>
  <c r="H83" i="10"/>
  <c r="W82" i="10"/>
  <c r="T82" i="10"/>
  <c r="K82" i="10"/>
  <c r="L82" i="10" s="1"/>
  <c r="H82" i="10"/>
  <c r="W81" i="10"/>
  <c r="T81" i="10"/>
  <c r="K81" i="10"/>
  <c r="L81" i="10" s="1"/>
  <c r="H81" i="10"/>
  <c r="W80" i="10"/>
  <c r="T80" i="10"/>
  <c r="K80" i="10"/>
  <c r="L80" i="10" s="1"/>
  <c r="H80" i="10"/>
  <c r="W79" i="10"/>
  <c r="T79" i="10"/>
  <c r="K79" i="10"/>
  <c r="L79" i="10" s="1"/>
  <c r="H79" i="10"/>
  <c r="W78" i="10"/>
  <c r="T78" i="10"/>
  <c r="K78" i="10"/>
  <c r="L78" i="10" s="1"/>
  <c r="H78" i="10"/>
  <c r="W77" i="10"/>
  <c r="T77" i="10"/>
  <c r="K77" i="10"/>
  <c r="L77" i="10" s="1"/>
  <c r="H77" i="10"/>
  <c r="K76" i="10"/>
  <c r="L76" i="10" s="1"/>
  <c r="H76" i="10"/>
  <c r="W75" i="10"/>
  <c r="T75" i="10"/>
  <c r="K75" i="10"/>
  <c r="L75" i="10" s="1"/>
  <c r="H75" i="10"/>
  <c r="W74" i="10"/>
  <c r="T74" i="10"/>
  <c r="K74" i="10"/>
  <c r="L74" i="10" s="1"/>
  <c r="H74" i="10"/>
  <c r="W73" i="10"/>
  <c r="T73" i="10"/>
  <c r="K73" i="10"/>
  <c r="L73" i="10" s="1"/>
  <c r="H73" i="10"/>
  <c r="W72" i="10"/>
  <c r="T72" i="10"/>
  <c r="K72" i="10"/>
  <c r="L72" i="10" s="1"/>
  <c r="H72" i="10"/>
  <c r="W71" i="10"/>
  <c r="T71" i="10"/>
  <c r="K71" i="10"/>
  <c r="L71" i="10" s="1"/>
  <c r="H71" i="10"/>
  <c r="W70" i="10"/>
  <c r="T70" i="10"/>
  <c r="K70" i="10"/>
  <c r="L70" i="10" s="1"/>
  <c r="H70" i="10"/>
  <c r="W69" i="10"/>
  <c r="T69" i="10"/>
  <c r="K69" i="10"/>
  <c r="L69" i="10" s="1"/>
  <c r="H69" i="10"/>
  <c r="K68" i="10"/>
  <c r="L68" i="10" s="1"/>
  <c r="H68" i="10"/>
  <c r="K67" i="10"/>
  <c r="L67" i="10" s="1"/>
  <c r="H67" i="10"/>
  <c r="W66" i="10"/>
  <c r="T66" i="10"/>
  <c r="K66" i="10"/>
  <c r="L66" i="10" s="1"/>
  <c r="H66" i="10"/>
  <c r="H65" i="10"/>
  <c r="W64" i="10"/>
  <c r="H64" i="10"/>
  <c r="W63" i="10"/>
  <c r="T63" i="10"/>
  <c r="K63" i="10"/>
  <c r="L63" i="10" s="1"/>
  <c r="H63" i="10"/>
  <c r="T62" i="10"/>
  <c r="K62" i="10"/>
  <c r="L62" i="10" s="1"/>
  <c r="H62" i="10"/>
  <c r="W61" i="10"/>
  <c r="T61" i="10"/>
  <c r="H61" i="10"/>
  <c r="W60" i="10"/>
  <c r="T60" i="10"/>
  <c r="K60" i="10"/>
  <c r="L60" i="10" s="1"/>
  <c r="H60" i="10"/>
  <c r="W59" i="10"/>
  <c r="T59" i="10"/>
  <c r="K59" i="10"/>
  <c r="L59" i="10" s="1"/>
  <c r="H59" i="10"/>
  <c r="W58" i="10"/>
  <c r="T58" i="10"/>
  <c r="K58" i="10"/>
  <c r="L58" i="10" s="1"/>
  <c r="H58" i="10"/>
  <c r="W57" i="10"/>
  <c r="T57" i="10"/>
  <c r="K57" i="10"/>
  <c r="L57" i="10" s="1"/>
  <c r="H57" i="10"/>
  <c r="W55" i="10"/>
  <c r="T55" i="10"/>
  <c r="K55" i="10"/>
  <c r="L55" i="10" s="1"/>
  <c r="H55" i="10"/>
  <c r="W54" i="10"/>
  <c r="T54" i="10"/>
  <c r="K54" i="10"/>
  <c r="L54" i="10" s="1"/>
  <c r="H54" i="10"/>
  <c r="W53" i="10"/>
  <c r="T53" i="10"/>
  <c r="K53" i="10"/>
  <c r="L53" i="10" s="1"/>
  <c r="H53" i="10"/>
  <c r="W52" i="10"/>
  <c r="T52" i="10"/>
  <c r="K52" i="10"/>
  <c r="L52" i="10" s="1"/>
  <c r="H52" i="10"/>
  <c r="W51" i="10"/>
  <c r="T51" i="10"/>
  <c r="K51" i="10"/>
  <c r="L51" i="10" s="1"/>
  <c r="H51" i="10"/>
  <c r="W50" i="10"/>
  <c r="T50" i="10"/>
  <c r="K50" i="10"/>
  <c r="L50" i="10" s="1"/>
  <c r="H50" i="10"/>
  <c r="W49" i="10"/>
  <c r="T49" i="10"/>
  <c r="K49" i="10"/>
  <c r="L49" i="10" s="1"/>
  <c r="H49" i="10"/>
  <c r="W48" i="10"/>
  <c r="T48" i="10"/>
  <c r="K48" i="10"/>
  <c r="L48" i="10" s="1"/>
  <c r="H48" i="10"/>
  <c r="W47" i="10"/>
  <c r="T47" i="10"/>
  <c r="K47" i="10"/>
  <c r="L47" i="10" s="1"/>
  <c r="H47" i="10"/>
  <c r="W46" i="10"/>
  <c r="T46" i="10"/>
  <c r="K46" i="10"/>
  <c r="L46" i="10" s="1"/>
  <c r="H46" i="10"/>
  <c r="W45" i="10"/>
  <c r="T45" i="10"/>
  <c r="K45" i="10"/>
  <c r="L45" i="10" s="1"/>
  <c r="H45" i="10"/>
  <c r="W44" i="10"/>
  <c r="T44" i="10"/>
  <c r="K44" i="10"/>
  <c r="L44" i="10" s="1"/>
  <c r="H44" i="10"/>
  <c r="W43" i="10"/>
  <c r="T43" i="10"/>
  <c r="K43" i="10"/>
  <c r="L43" i="10" s="1"/>
  <c r="H43" i="10"/>
  <c r="W42" i="10"/>
  <c r="T42" i="10"/>
  <c r="K42" i="10"/>
  <c r="L42" i="10" s="1"/>
  <c r="H42" i="10"/>
  <c r="W41" i="10"/>
  <c r="T41" i="10"/>
  <c r="K41" i="10"/>
  <c r="L41" i="10" s="1"/>
  <c r="H41" i="10"/>
  <c r="W40" i="10"/>
  <c r="T40" i="10"/>
  <c r="K40" i="10"/>
  <c r="L40" i="10" s="1"/>
  <c r="H40" i="10"/>
  <c r="W39" i="10"/>
  <c r="T39" i="10"/>
  <c r="K39" i="10"/>
  <c r="L39" i="10" s="1"/>
  <c r="H39" i="10"/>
  <c r="W38" i="10"/>
  <c r="T38" i="10"/>
  <c r="K38" i="10"/>
  <c r="L38" i="10" s="1"/>
  <c r="H38" i="10"/>
  <c r="W37" i="10"/>
  <c r="T37" i="10"/>
  <c r="K37" i="10"/>
  <c r="L37" i="10" s="1"/>
  <c r="H37" i="10"/>
  <c r="W36" i="10"/>
  <c r="T36" i="10"/>
  <c r="K36" i="10"/>
  <c r="L36" i="10" s="1"/>
  <c r="W35" i="10"/>
  <c r="T35" i="10"/>
  <c r="K35" i="10"/>
  <c r="L35" i="10" s="1"/>
  <c r="H35" i="10"/>
  <c r="W34" i="10"/>
  <c r="T34" i="10"/>
  <c r="K34" i="10"/>
  <c r="L34" i="10" s="1"/>
  <c r="H34" i="10"/>
  <c r="W33" i="10"/>
  <c r="T33" i="10"/>
  <c r="K33" i="10"/>
  <c r="L33" i="10" s="1"/>
  <c r="H33" i="10"/>
  <c r="W32" i="10"/>
  <c r="T32" i="10"/>
  <c r="K32" i="10"/>
  <c r="L32" i="10" s="1"/>
  <c r="H32" i="10"/>
  <c r="W31" i="10"/>
  <c r="T31" i="10"/>
  <c r="K31" i="10"/>
  <c r="L31" i="10" s="1"/>
  <c r="H31" i="10"/>
  <c r="W30" i="10"/>
  <c r="T30" i="10"/>
  <c r="K30" i="10"/>
  <c r="L30" i="10" s="1"/>
  <c r="H30" i="10"/>
  <c r="W29" i="10"/>
  <c r="T29" i="10"/>
  <c r="K29" i="10"/>
  <c r="L29" i="10" s="1"/>
  <c r="H29" i="10"/>
  <c r="W28" i="10"/>
  <c r="T28" i="10"/>
  <c r="K28" i="10"/>
  <c r="L28" i="10" s="1"/>
  <c r="H28" i="10"/>
  <c r="W27" i="10"/>
  <c r="T27" i="10"/>
  <c r="K27" i="10"/>
  <c r="L27" i="10" s="1"/>
  <c r="H27" i="10"/>
  <c r="W26" i="10"/>
  <c r="T26" i="10"/>
  <c r="K26" i="10"/>
  <c r="L26" i="10" s="1"/>
  <c r="W25" i="10"/>
  <c r="T25" i="10"/>
  <c r="K25" i="10"/>
  <c r="L25" i="10" s="1"/>
  <c r="H25" i="10"/>
  <c r="W24" i="10"/>
  <c r="T24" i="10"/>
  <c r="K24" i="10"/>
  <c r="L24" i="10" s="1"/>
  <c r="H24" i="10"/>
  <c r="W23" i="10"/>
  <c r="T23" i="10"/>
  <c r="K23" i="10"/>
  <c r="L23" i="10" s="1"/>
  <c r="H23" i="10"/>
  <c r="W22" i="10"/>
  <c r="T22" i="10"/>
  <c r="K22" i="10"/>
  <c r="L22" i="10" s="1"/>
  <c r="H22" i="10"/>
  <c r="W21" i="10"/>
  <c r="T21" i="10"/>
  <c r="K21" i="10"/>
  <c r="L21" i="10" s="1"/>
  <c r="H21" i="10"/>
  <c r="W20" i="10"/>
  <c r="T20" i="10"/>
  <c r="K20" i="10"/>
  <c r="L20" i="10" s="1"/>
  <c r="H20" i="10"/>
  <c r="W19" i="10"/>
  <c r="T19" i="10"/>
  <c r="K19" i="10"/>
  <c r="L19" i="10" s="1"/>
  <c r="W18" i="10"/>
  <c r="T18" i="10"/>
  <c r="K18" i="10"/>
  <c r="L18" i="10" s="1"/>
  <c r="H18" i="10"/>
  <c r="W17" i="10"/>
  <c r="T17" i="10"/>
  <c r="K17" i="10"/>
  <c r="L17" i="10" s="1"/>
  <c r="H17" i="10"/>
  <c r="W16" i="10"/>
  <c r="T16" i="10"/>
  <c r="K16" i="10"/>
  <c r="L16" i="10" s="1"/>
  <c r="H16" i="10"/>
  <c r="W13" i="10"/>
  <c r="T13" i="10"/>
  <c r="K13" i="10"/>
  <c r="L13" i="10" s="1"/>
  <c r="H13" i="10"/>
  <c r="W14" i="10"/>
  <c r="T14" i="10"/>
  <c r="K14" i="10"/>
  <c r="L14" i="10" s="1"/>
  <c r="H14" i="10"/>
  <c r="W15" i="10"/>
  <c r="T15" i="10"/>
  <c r="K15" i="10"/>
  <c r="L15" i="10" s="1"/>
  <c r="H15" i="10"/>
  <c r="H9" i="10"/>
  <c r="H12" i="10"/>
  <c r="W12" i="10"/>
  <c r="T12" i="10"/>
  <c r="W11" i="10"/>
  <c r="T11" i="10"/>
  <c r="K11" i="10"/>
  <c r="L11" i="10" s="1"/>
  <c r="W10" i="10"/>
  <c r="T10" i="10"/>
  <c r="K10" i="10"/>
  <c r="L10" i="10" s="1"/>
  <c r="W9" i="10"/>
  <c r="T9" i="10"/>
  <c r="K9" i="10"/>
  <c r="L9" i="10" s="1"/>
  <c r="W8" i="10"/>
  <c r="T8" i="10"/>
  <c r="K8" i="10"/>
  <c r="L8" i="10" s="1"/>
  <c r="E10"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69" i="2"/>
  <c r="Q69" i="2"/>
  <c r="T68" i="2"/>
  <c r="Q68" i="2"/>
  <c r="T67" i="2"/>
  <c r="Q67" i="2"/>
  <c r="AB67" i="2" s="1"/>
  <c r="AA67" i="2" s="1"/>
  <c r="AB68" i="2"/>
  <c r="AA68" i="2" s="1"/>
  <c r="T66" i="2"/>
  <c r="Q66" i="2"/>
  <c r="T65" i="2"/>
  <c r="Q65" i="2"/>
  <c r="AB66" i="2"/>
  <c r="AA66" i="2"/>
  <c r="T64" i="2"/>
  <c r="Q64" i="2"/>
  <c r="H64" i="2"/>
  <c r="T63" i="2"/>
  <c r="Q63" i="2"/>
  <c r="T62" i="2"/>
  <c r="Q62" i="2"/>
  <c r="T61" i="2"/>
  <c r="Q61" i="2"/>
  <c r="X61" i="2" s="1"/>
  <c r="T60" i="2"/>
  <c r="Q60" i="2"/>
  <c r="T59" i="2"/>
  <c r="Q59" i="2"/>
  <c r="T58" i="2"/>
  <c r="Q58" i="2"/>
  <c r="H58" i="2"/>
  <c r="I58" i="2" s="1"/>
  <c r="T57" i="2"/>
  <c r="Q57" i="2"/>
  <c r="T56" i="2"/>
  <c r="Q56" i="2"/>
  <c r="T55" i="2"/>
  <c r="Q55" i="2"/>
  <c r="T54" i="2"/>
  <c r="Q54" i="2"/>
  <c r="T53" i="2"/>
  <c r="Q53" i="2"/>
  <c r="T52" i="2"/>
  <c r="Q52" i="2"/>
  <c r="H52" i="2"/>
  <c r="T51" i="2"/>
  <c r="Q51" i="2"/>
  <c r="T50" i="2"/>
  <c r="Q50" i="2"/>
  <c r="T49" i="2"/>
  <c r="Q49" i="2"/>
  <c r="T48" i="2"/>
  <c r="Q48" i="2"/>
  <c r="T47" i="2"/>
  <c r="Q47" i="2"/>
  <c r="AB48" i="2" s="1"/>
  <c r="AA48" i="2" s="1"/>
  <c r="T46" i="2"/>
  <c r="Q46" i="2"/>
  <c r="H46" i="2"/>
  <c r="T45" i="2"/>
  <c r="Q45" i="2"/>
  <c r="T44" i="2"/>
  <c r="Q44" i="2"/>
  <c r="T43" i="2"/>
  <c r="Q43" i="2"/>
  <c r="AB44" i="2" s="1"/>
  <c r="AA44" i="2" s="1"/>
  <c r="T42" i="2"/>
  <c r="Q42" i="2"/>
  <c r="T41" i="2"/>
  <c r="Q41" i="2"/>
  <c r="T40" i="2"/>
  <c r="Q40" i="2"/>
  <c r="H40" i="2"/>
  <c r="I40" i="2" s="1"/>
  <c r="T39" i="2"/>
  <c r="Q39" i="2"/>
  <c r="X39" i="2" s="1"/>
  <c r="T38" i="2"/>
  <c r="Q38" i="2"/>
  <c r="T37" i="2"/>
  <c r="Q37" i="2"/>
  <c r="T36" i="2"/>
  <c r="Q36" i="2"/>
  <c r="AB37" i="2" s="1"/>
  <c r="AA37" i="2" s="1"/>
  <c r="T35" i="2"/>
  <c r="Q35" i="2"/>
  <c r="X36" i="2" s="1"/>
  <c r="T34" i="2"/>
  <c r="Q34" i="2"/>
  <c r="H34" i="2"/>
  <c r="T33" i="2"/>
  <c r="Q33" i="2"/>
  <c r="T32" i="2"/>
  <c r="Q32" i="2"/>
  <c r="T31" i="2"/>
  <c r="Q31" i="2"/>
  <c r="T30" i="2"/>
  <c r="Q30" i="2"/>
  <c r="T29" i="2"/>
  <c r="Q29" i="2"/>
  <c r="T28" i="2"/>
  <c r="Q28" i="2"/>
  <c r="H28" i="2"/>
  <c r="I28" i="2" s="1"/>
  <c r="T27" i="2"/>
  <c r="Q27" i="2"/>
  <c r="T26" i="2"/>
  <c r="Q26" i="2"/>
  <c r="T25" i="2"/>
  <c r="Q25" i="2"/>
  <c r="T24" i="2"/>
  <c r="Q24" i="2"/>
  <c r="T23" i="2"/>
  <c r="Q23" i="2"/>
  <c r="AB24" i="2" s="1"/>
  <c r="AA24" i="2" s="1"/>
  <c r="T22" i="2"/>
  <c r="Q22" i="2"/>
  <c r="H22" i="2"/>
  <c r="I22" i="2" s="1"/>
  <c r="T21" i="2"/>
  <c r="Q21" i="2"/>
  <c r="T20" i="2"/>
  <c r="Q20" i="2"/>
  <c r="T19" i="2"/>
  <c r="Q19" i="2"/>
  <c r="T18" i="2"/>
  <c r="Q18" i="2"/>
  <c r="T17" i="2"/>
  <c r="Q17" i="2"/>
  <c r="T16" i="2"/>
  <c r="Q16" i="2"/>
  <c r="H16" i="2"/>
  <c r="I16" i="2"/>
  <c r="T15" i="2"/>
  <c r="Q15" i="2"/>
  <c r="T14" i="2"/>
  <c r="Q14" i="2"/>
  <c r="T13" i="2"/>
  <c r="Q13" i="2"/>
  <c r="T12" i="2"/>
  <c r="Q12" i="2"/>
  <c r="T11" i="2"/>
  <c r="Q11" i="2"/>
  <c r="T10" i="2"/>
  <c r="Q10" i="2"/>
  <c r="H10" i="2"/>
  <c r="X48" i="2"/>
  <c r="X24" i="2"/>
  <c r="Y24" i="2" s="1"/>
  <c r="Z24" i="2"/>
  <c r="X38" i="2"/>
  <c r="X60" i="2"/>
  <c r="Z60" i="2"/>
  <c r="AB35" i="2"/>
  <c r="AA35" i="2" s="1"/>
  <c r="X14" i="2"/>
  <c r="AB14" i="2"/>
  <c r="AA14" i="2" s="1"/>
  <c r="AB27" i="2"/>
  <c r="AA27" i="2" s="1"/>
  <c r="X27" i="2"/>
  <c r="X50" i="2"/>
  <c r="Z50" i="2"/>
  <c r="AB60" i="2"/>
  <c r="AA60" i="2" s="1"/>
  <c r="AJ24" i="4" s="1"/>
  <c r="AB39" i="2"/>
  <c r="AA39" i="2" s="1"/>
  <c r="AB42" i="2"/>
  <c r="AA42" i="2" s="1"/>
  <c r="AB59" i="2"/>
  <c r="AA59" i="2" s="1"/>
  <c r="X62" i="2"/>
  <c r="AB25" i="2"/>
  <c r="AA25" i="2" s="1"/>
  <c r="AB34" i="2"/>
  <c r="AA34" i="2"/>
  <c r="P30" i="4" s="1"/>
  <c r="X37" i="2"/>
  <c r="AB38" i="2"/>
  <c r="AA38" i="2" s="1"/>
  <c r="X49" i="2"/>
  <c r="Z49" i="2" s="1"/>
  <c r="AB50" i="2"/>
  <c r="AA50" i="2" s="1"/>
  <c r="X25" i="2"/>
  <c r="Z25" i="2"/>
  <c r="AB31" i="2"/>
  <c r="AA31" i="2" s="1"/>
  <c r="AB49" i="2"/>
  <c r="AA49" i="2"/>
  <c r="AB53" i="2"/>
  <c r="AA53" i="2" s="1"/>
  <c r="AB57" i="2"/>
  <c r="AA57" i="2"/>
  <c r="AB61" i="2"/>
  <c r="AA61" i="2" s="1"/>
  <c r="AB17" i="2"/>
  <c r="AA17" i="2" s="1"/>
  <c r="AB21" i="2"/>
  <c r="AA21" i="2"/>
  <c r="AB22" i="2"/>
  <c r="AA22" i="2" s="1"/>
  <c r="X46" i="2"/>
  <c r="AB32" i="2"/>
  <c r="AA32" i="2"/>
  <c r="AB41" i="2"/>
  <c r="AA41" i="2" s="1"/>
  <c r="AB43" i="2"/>
  <c r="AA43" i="2" s="1"/>
  <c r="AB45" i="2"/>
  <c r="AA45" i="2" s="1"/>
  <c r="U31" i="4" s="1"/>
  <c r="AB56" i="2"/>
  <c r="AA56" i="2" s="1"/>
  <c r="AB65" i="2"/>
  <c r="AA65" i="2" s="1"/>
  <c r="X69" i="2"/>
  <c r="Z69" i="2"/>
  <c r="X34" i="2"/>
  <c r="Y34" i="2" s="1"/>
  <c r="Z34" i="2"/>
  <c r="X58" i="2"/>
  <c r="AB10" i="2"/>
  <c r="AA10" i="2"/>
  <c r="I10" i="2"/>
  <c r="X10" i="2"/>
  <c r="I34" i="2"/>
  <c r="I46" i="2"/>
  <c r="Y60" i="2"/>
  <c r="AB69" i="2"/>
  <c r="AA69" i="2"/>
  <c r="X16" i="2"/>
  <c r="AB16" i="2"/>
  <c r="AA16" i="2"/>
  <c r="X17" i="2"/>
  <c r="X21" i="2"/>
  <c r="X28" i="2"/>
  <c r="AB28" i="2"/>
  <c r="AA28" i="2"/>
  <c r="X31" i="2"/>
  <c r="X32" i="2"/>
  <c r="Z32" i="2" s="1"/>
  <c r="X40" i="2"/>
  <c r="AB40" i="2"/>
  <c r="AA40" i="2"/>
  <c r="X41" i="2"/>
  <c r="X42" i="2"/>
  <c r="X43" i="2"/>
  <c r="X44" i="2"/>
  <c r="X45" i="2"/>
  <c r="X52" i="2"/>
  <c r="Y52" i="2" s="1"/>
  <c r="AB52" i="2"/>
  <c r="AA52" i="2"/>
  <c r="X53" i="2"/>
  <c r="X54" i="2"/>
  <c r="X55" i="2"/>
  <c r="Y55" i="2" s="1"/>
  <c r="X56" i="2"/>
  <c r="X57" i="2"/>
  <c r="X64" i="2"/>
  <c r="AB64" i="2"/>
  <c r="AA64" i="2"/>
  <c r="X65" i="2"/>
  <c r="X66" i="2"/>
  <c r="Y66" i="2" s="1"/>
  <c r="X67" i="2"/>
  <c r="X68" i="2"/>
  <c r="Z68" i="2" s="1"/>
  <c r="I52" i="2"/>
  <c r="I64" i="2"/>
  <c r="Y50" i="2"/>
  <c r="AF42" i="4" s="1"/>
  <c r="Y25" i="2"/>
  <c r="Y69" i="2"/>
  <c r="Z64" i="2"/>
  <c r="Y64" i="2"/>
  <c r="P25" i="4" s="1"/>
  <c r="Z55" i="2"/>
  <c r="Z52" i="2"/>
  <c r="Y16" i="2"/>
  <c r="Z16" i="2"/>
  <c r="Z66" i="2"/>
  <c r="Z45" i="2"/>
  <c r="Y45" i="2"/>
  <c r="Z41" i="2"/>
  <c r="Y41" i="2"/>
  <c r="Y32" i="2"/>
  <c r="L54" i="4"/>
  <c r="AJ44" i="4"/>
  <c r="AD54" i="4"/>
  <c r="AJ34" i="4"/>
  <c r="X34" i="4"/>
  <c r="L34" i="4"/>
  <c r="AD34" i="4"/>
  <c r="X24" i="4"/>
  <c r="Z65" i="2"/>
  <c r="Y65" i="2"/>
  <c r="Z57" i="2"/>
  <c r="Y57" i="2"/>
  <c r="Z53" i="2"/>
  <c r="Y53" i="2"/>
  <c r="Y28" i="2"/>
  <c r="J39" i="4" s="1"/>
  <c r="Z28" i="2"/>
  <c r="Y21" i="2"/>
  <c r="Z21" i="2"/>
  <c r="Y17" i="2"/>
  <c r="Z17" i="2"/>
  <c r="Y68" i="2"/>
  <c r="Z56" i="2"/>
  <c r="Y56" i="2"/>
  <c r="Z43" i="2"/>
  <c r="Y43" i="2"/>
  <c r="Z40" i="2"/>
  <c r="Y40" i="2"/>
  <c r="AF52" i="4"/>
  <c r="N52" i="4"/>
  <c r="T42" i="4"/>
  <c r="AL12" i="4"/>
  <c r="N12" i="4"/>
  <c r="T12" i="4"/>
  <c r="AC50" i="2"/>
  <c r="P50" i="4"/>
  <c r="AH40" i="4"/>
  <c r="P40" i="4"/>
  <c r="V30" i="4"/>
  <c r="AB20" i="4"/>
  <c r="P20" i="4"/>
  <c r="AE48" i="4"/>
  <c r="S48" i="4"/>
  <c r="Y48" i="4"/>
  <c r="AK38" i="4"/>
  <c r="Y38" i="4"/>
  <c r="M38" i="4"/>
  <c r="M48" i="4"/>
  <c r="AK48" i="4"/>
  <c r="AE38" i="4"/>
  <c r="S38" i="4"/>
  <c r="AK28" i="4"/>
  <c r="Y28" i="4"/>
  <c r="M28" i="4"/>
  <c r="AK18" i="4"/>
  <c r="Y18" i="4"/>
  <c r="M18" i="4"/>
  <c r="S18" i="4"/>
  <c r="S28" i="4"/>
  <c r="AE18" i="4"/>
  <c r="AE8" i="4"/>
  <c r="S8" i="4"/>
  <c r="AE28" i="4"/>
  <c r="AK8" i="4"/>
  <c r="Y8" i="4"/>
  <c r="M8" i="4"/>
  <c r="AC25" i="2"/>
  <c r="AG47" i="4"/>
  <c r="AM47" i="4"/>
  <c r="U47" i="4"/>
  <c r="AM37" i="4"/>
  <c r="AA37" i="4"/>
  <c r="O37" i="4"/>
  <c r="O47" i="4"/>
  <c r="AG37" i="4"/>
  <c r="U37" i="4"/>
  <c r="AM27" i="4"/>
  <c r="AA27" i="4"/>
  <c r="O27" i="4"/>
  <c r="AM17" i="4"/>
  <c r="AA17" i="4"/>
  <c r="O17" i="4"/>
  <c r="U27" i="4"/>
  <c r="AG17" i="4"/>
  <c r="AA47" i="4"/>
  <c r="AG27" i="4"/>
  <c r="AG7" i="4"/>
  <c r="U7" i="4"/>
  <c r="U17" i="4"/>
  <c r="AM7" i="4"/>
  <c r="AA7" i="4"/>
  <c r="O7" i="4"/>
  <c r="AC21" i="2"/>
  <c r="O11" i="4"/>
  <c r="AD55" i="4"/>
  <c r="R55" i="4"/>
  <c r="AD45" i="4"/>
  <c r="R45" i="4"/>
  <c r="X55" i="4"/>
  <c r="AJ45" i="4"/>
  <c r="X45" i="4"/>
  <c r="AJ55" i="4"/>
  <c r="L55" i="4"/>
  <c r="L45" i="4"/>
  <c r="AD35" i="4"/>
  <c r="R35" i="4"/>
  <c r="X35" i="4"/>
  <c r="AJ25" i="4"/>
  <c r="X25" i="4"/>
  <c r="L25" i="4"/>
  <c r="AJ15" i="4"/>
  <c r="X15" i="4"/>
  <c r="L15" i="4"/>
  <c r="AJ35" i="4"/>
  <c r="AD25" i="4"/>
  <c r="R25" i="4"/>
  <c r="AD15" i="4"/>
  <c r="R15" i="4"/>
  <c r="L35" i="4"/>
  <c r="AC66" i="2"/>
  <c r="AH53" i="4"/>
  <c r="V53" i="4"/>
  <c r="J53" i="4"/>
  <c r="AB53" i="4"/>
  <c r="AB43" i="4"/>
  <c r="P43" i="4"/>
  <c r="P53" i="4"/>
  <c r="AH43" i="4"/>
  <c r="V43" i="4"/>
  <c r="J43" i="4"/>
  <c r="AH33" i="4"/>
  <c r="V33" i="4"/>
  <c r="J33" i="4"/>
  <c r="AB23" i="4"/>
  <c r="P23" i="4"/>
  <c r="AB13" i="4"/>
  <c r="P13" i="4"/>
  <c r="P33" i="4"/>
  <c r="AB33" i="4"/>
  <c r="AH23" i="4"/>
  <c r="V23" i="4"/>
  <c r="J23" i="4"/>
  <c r="AH13" i="4"/>
  <c r="V13" i="4"/>
  <c r="J13" i="4"/>
  <c r="AC52" i="2"/>
  <c r="AB55" i="4"/>
  <c r="AH51" i="4"/>
  <c r="V51" i="4"/>
  <c r="J51" i="4"/>
  <c r="P51" i="4"/>
  <c r="AB41" i="4"/>
  <c r="P41" i="4"/>
  <c r="AB51" i="4"/>
  <c r="AH41" i="4"/>
  <c r="V41" i="4"/>
  <c r="J41" i="4"/>
  <c r="AH31" i="4"/>
  <c r="V31" i="4"/>
  <c r="P31" i="4"/>
  <c r="AB21" i="4"/>
  <c r="P21" i="4"/>
  <c r="AB11" i="4"/>
  <c r="AB31" i="4"/>
  <c r="AH21" i="4"/>
  <c r="V21" i="4"/>
  <c r="J21" i="4"/>
  <c r="AH11" i="4"/>
  <c r="J11" i="4"/>
  <c r="J31" i="4"/>
  <c r="V11" i="4"/>
  <c r="P11" i="4"/>
  <c r="AC40" i="2"/>
  <c r="Z33" i="4"/>
  <c r="T33" i="4"/>
  <c r="AF33" i="4"/>
  <c r="AG53" i="4"/>
  <c r="U53" i="4"/>
  <c r="AA53" i="4"/>
  <c r="AM43" i="4"/>
  <c r="AA43" i="4"/>
  <c r="O43" i="4"/>
  <c r="AM33" i="4"/>
  <c r="AA33" i="4"/>
  <c r="O33" i="4"/>
  <c r="U43" i="4"/>
  <c r="O53" i="4"/>
  <c r="AG43" i="4"/>
  <c r="AG33" i="4"/>
  <c r="U33" i="4"/>
  <c r="AM53" i="4"/>
  <c r="AM23" i="4"/>
  <c r="AA23" i="4"/>
  <c r="O23" i="4"/>
  <c r="AM13" i="4"/>
  <c r="AA13" i="4"/>
  <c r="O13" i="4"/>
  <c r="U13" i="4"/>
  <c r="U23" i="4"/>
  <c r="AG13" i="4"/>
  <c r="AG23" i="4"/>
  <c r="AC57" i="2"/>
  <c r="AL49" i="4"/>
  <c r="Z49" i="4"/>
  <c r="N49" i="4"/>
  <c r="T49" i="4"/>
  <c r="AF39" i="4"/>
  <c r="AF49" i="4"/>
  <c r="AL39" i="4"/>
  <c r="Z39" i="4"/>
  <c r="N39" i="4"/>
  <c r="AF29" i="4"/>
  <c r="T29" i="4"/>
  <c r="AF19" i="4"/>
  <c r="T19" i="4"/>
  <c r="AL29" i="4"/>
  <c r="Z29" i="4"/>
  <c r="N29" i="4"/>
  <c r="AL19" i="4"/>
  <c r="Z19" i="4"/>
  <c r="N19" i="4"/>
  <c r="AL9" i="4"/>
  <c r="Z9" i="4"/>
  <c r="N9" i="4"/>
  <c r="T39" i="4"/>
  <c r="AF9" i="4"/>
  <c r="T9" i="4"/>
  <c r="AC32" i="2"/>
  <c r="AC47" i="4"/>
  <c r="W47" i="4"/>
  <c r="Q47" i="4"/>
  <c r="K47" i="4"/>
  <c r="AI37" i="4"/>
  <c r="W37" i="4"/>
  <c r="K37" i="4"/>
  <c r="AI47" i="4"/>
  <c r="AC37" i="4"/>
  <c r="Q37" i="4"/>
  <c r="AI27" i="4"/>
  <c r="W27" i="4"/>
  <c r="K27" i="4"/>
  <c r="AI17" i="4"/>
  <c r="W17" i="4"/>
  <c r="K17" i="4"/>
  <c r="Q17" i="4"/>
  <c r="Q27" i="4"/>
  <c r="AC17" i="4"/>
  <c r="AC7" i="4"/>
  <c r="Q7" i="4"/>
  <c r="AC27" i="4"/>
  <c r="AI7" i="4"/>
  <c r="W7" i="4"/>
  <c r="K7" i="4"/>
  <c r="AC17" i="2"/>
  <c r="AH39" i="4"/>
  <c r="V19" i="4"/>
  <c r="AC51" i="4"/>
  <c r="Q51" i="4"/>
  <c r="W51" i="4"/>
  <c r="AI41" i="4"/>
  <c r="W41" i="4"/>
  <c r="K41" i="4"/>
  <c r="AI31" i="4"/>
  <c r="W31" i="4"/>
  <c r="K31" i="4"/>
  <c r="Q41" i="4"/>
  <c r="K51" i="4"/>
  <c r="AC41" i="4"/>
  <c r="AC31" i="4"/>
  <c r="Q31" i="4"/>
  <c r="AI21" i="4"/>
  <c r="W21" i="4"/>
  <c r="K21" i="4"/>
  <c r="AI11" i="4"/>
  <c r="W11" i="4"/>
  <c r="AI51" i="4"/>
  <c r="Q11" i="4"/>
  <c r="Q21" i="4"/>
  <c r="AC11" i="4"/>
  <c r="AC21" i="4"/>
  <c r="K11" i="4"/>
  <c r="AC41" i="2"/>
  <c r="AK51" i="4"/>
  <c r="Y51" i="4"/>
  <c r="M51" i="4"/>
  <c r="AE51" i="4"/>
  <c r="AE41" i="4"/>
  <c r="S41" i="4"/>
  <c r="AK41" i="4"/>
  <c r="AE31" i="4"/>
  <c r="S31" i="4"/>
  <c r="S51" i="4"/>
  <c r="M41" i="4"/>
  <c r="AK31" i="4"/>
  <c r="Y31" i="4"/>
  <c r="Y41" i="4"/>
  <c r="M31" i="4"/>
  <c r="AE21" i="4"/>
  <c r="S21" i="4"/>
  <c r="AE11" i="4"/>
  <c r="Y21" i="4"/>
  <c r="AK11" i="4"/>
  <c r="Y11" i="4"/>
  <c r="AK21" i="4"/>
  <c r="M11" i="4"/>
  <c r="M21" i="4"/>
  <c r="S11" i="4"/>
  <c r="AC43" i="2"/>
  <c r="AL55" i="4"/>
  <c r="Z55" i="4"/>
  <c r="N55" i="4"/>
  <c r="AL45" i="4"/>
  <c r="Z45" i="4"/>
  <c r="N45" i="4"/>
  <c r="AF55" i="4"/>
  <c r="T45" i="4"/>
  <c r="T55" i="4"/>
  <c r="AF45" i="4"/>
  <c r="AL35" i="4"/>
  <c r="Z35" i="4"/>
  <c r="N35" i="4"/>
  <c r="AF25" i="4"/>
  <c r="T25" i="4"/>
  <c r="AF15" i="4"/>
  <c r="T15" i="4"/>
  <c r="T35" i="4"/>
  <c r="AF35" i="4"/>
  <c r="AL25" i="4"/>
  <c r="Z25" i="4"/>
  <c r="N25" i="4"/>
  <c r="AL15" i="4"/>
  <c r="Z15" i="4"/>
  <c r="N15" i="4"/>
  <c r="AC68" i="2"/>
  <c r="AC53" i="4"/>
  <c r="Q53" i="4"/>
  <c r="AI53" i="4"/>
  <c r="K53" i="4"/>
  <c r="AI43" i="4"/>
  <c r="W43" i="4"/>
  <c r="K43" i="4"/>
  <c r="AI33" i="4"/>
  <c r="W33" i="4"/>
  <c r="K33" i="4"/>
  <c r="W53" i="4"/>
  <c r="Q43" i="4"/>
  <c r="AC33" i="4"/>
  <c r="Q33" i="4"/>
  <c r="AC43" i="4"/>
  <c r="AI23" i="4"/>
  <c r="W23" i="4"/>
  <c r="K23" i="4"/>
  <c r="AI13" i="4"/>
  <c r="W13" i="4"/>
  <c r="K13" i="4"/>
  <c r="AC23" i="4"/>
  <c r="Q13" i="4"/>
  <c r="Q23" i="4"/>
  <c r="AC13" i="4"/>
  <c r="AC53" i="2"/>
  <c r="AC55" i="4"/>
  <c r="Q55" i="4"/>
  <c r="W55" i="4"/>
  <c r="AI45" i="4"/>
  <c r="AC45" i="4"/>
  <c r="W45" i="4"/>
  <c r="Q45" i="4"/>
  <c r="AI55" i="4"/>
  <c r="AI35" i="4"/>
  <c r="W35" i="4"/>
  <c r="K35" i="4"/>
  <c r="K45" i="4"/>
  <c r="AC35" i="4"/>
  <c r="Q35" i="4"/>
  <c r="K55" i="4"/>
  <c r="AI25" i="4"/>
  <c r="W25" i="4"/>
  <c r="K25" i="4"/>
  <c r="AI15" i="4"/>
  <c r="W15" i="4"/>
  <c r="K15" i="4"/>
  <c r="Q25" i="4"/>
  <c r="AC15" i="4"/>
  <c r="AC25" i="4"/>
  <c r="Q15" i="4"/>
  <c r="AC65" i="2"/>
  <c r="AH47" i="4"/>
  <c r="V47" i="4"/>
  <c r="J47" i="4"/>
  <c r="AB47" i="4"/>
  <c r="P47" i="4"/>
  <c r="AH37" i="4"/>
  <c r="V37" i="4"/>
  <c r="J37" i="4"/>
  <c r="AB37" i="4"/>
  <c r="AB27" i="4"/>
  <c r="P27" i="4"/>
  <c r="AB17" i="4"/>
  <c r="P17" i="4"/>
  <c r="AH27" i="4"/>
  <c r="V27" i="4"/>
  <c r="J27" i="4"/>
  <c r="AH17" i="4"/>
  <c r="V17" i="4"/>
  <c r="J17" i="4"/>
  <c r="AH7" i="4"/>
  <c r="V7" i="4"/>
  <c r="J7" i="4"/>
  <c r="P37" i="4"/>
  <c r="AB7" i="4"/>
  <c r="P7" i="4"/>
  <c r="AC16" i="2"/>
  <c r="B221" i="6"/>
  <c r="B223" i="6"/>
  <c r="B222" i="6"/>
  <c r="H210" i="6"/>
  <c r="N102" i="10" l="1"/>
  <c r="O102" i="10" s="1"/>
  <c r="N101" i="10"/>
  <c r="O101" i="10" s="1"/>
  <c r="N100" i="10"/>
  <c r="O100" i="10" s="1"/>
  <c r="P100" i="10" s="1"/>
  <c r="AF100" i="10" s="1"/>
  <c r="AE100" i="10" s="1"/>
  <c r="AG100" i="10" s="1"/>
  <c r="N56" i="10"/>
  <c r="O56" i="10" s="1"/>
  <c r="P56" i="10" s="1"/>
  <c r="AF56" i="10" s="1"/>
  <c r="AE56" i="10" s="1"/>
  <c r="AG56" i="10" s="1"/>
  <c r="AB68" i="10"/>
  <c r="AC68" i="10" s="1"/>
  <c r="AB76" i="10"/>
  <c r="AC76" i="10" s="1"/>
  <c r="AG45" i="4"/>
  <c r="AM25" i="4"/>
  <c r="U15" i="4"/>
  <c r="AG55" i="4"/>
  <c r="AA35" i="4"/>
  <c r="O25" i="4"/>
  <c r="AG15" i="4"/>
  <c r="O45" i="4"/>
  <c r="AA55" i="4"/>
  <c r="AA15" i="4"/>
  <c r="AM55" i="4"/>
  <c r="AA25" i="4"/>
  <c r="O55" i="4"/>
  <c r="AM15" i="4"/>
  <c r="AM45" i="4"/>
  <c r="O15" i="4"/>
  <c r="AM35" i="4"/>
  <c r="U45" i="4"/>
  <c r="AG35" i="4"/>
  <c r="AC69" i="2"/>
  <c r="AC64" i="2"/>
  <c r="P55" i="4"/>
  <c r="AG21" i="4"/>
  <c r="AG25" i="4"/>
  <c r="AF53" i="4"/>
  <c r="AF23" i="4"/>
  <c r="AL13" i="4"/>
  <c r="AL43" i="4"/>
  <c r="T23" i="4"/>
  <c r="Z13" i="4"/>
  <c r="AL53" i="4"/>
  <c r="Z43" i="4"/>
  <c r="AF13" i="4"/>
  <c r="N13" i="4"/>
  <c r="Z53" i="4"/>
  <c r="N43" i="4"/>
  <c r="T13" i="4"/>
  <c r="AC56" i="2"/>
  <c r="AF43" i="4"/>
  <c r="N33" i="4"/>
  <c r="Z23" i="4"/>
  <c r="Z38" i="2"/>
  <c r="Y38" i="2"/>
  <c r="U25" i="4"/>
  <c r="AB15" i="2"/>
  <c r="AA15" i="2" s="1"/>
  <c r="X15" i="2"/>
  <c r="V55" i="4"/>
  <c r="AA45" i="4"/>
  <c r="X48" i="4"/>
  <c r="AD28" i="4"/>
  <c r="X18" i="4"/>
  <c r="AC24" i="2"/>
  <c r="AJ38" i="4"/>
  <c r="AJ28" i="4"/>
  <c r="L8" i="4"/>
  <c r="X38" i="4"/>
  <c r="X28" i="4"/>
  <c r="AD8" i="4"/>
  <c r="L38" i="4"/>
  <c r="L28" i="4"/>
  <c r="R8" i="4"/>
  <c r="AJ48" i="4"/>
  <c r="AD38" i="4"/>
  <c r="AJ18" i="4"/>
  <c r="R38" i="4"/>
  <c r="R18" i="4"/>
  <c r="L18" i="4"/>
  <c r="AJ8" i="4"/>
  <c r="L48" i="4"/>
  <c r="X8" i="4"/>
  <c r="R48" i="4"/>
  <c r="AD48" i="4"/>
  <c r="R28" i="4"/>
  <c r="AD18" i="4"/>
  <c r="U51" i="4"/>
  <c r="AM31" i="4"/>
  <c r="O21" i="4"/>
  <c r="AC45" i="2"/>
  <c r="O51" i="4"/>
  <c r="O31" i="4"/>
  <c r="AA41" i="4"/>
  <c r="AG31" i="4"/>
  <c r="AG11" i="4"/>
  <c r="AM51" i="4"/>
  <c r="AM21" i="4"/>
  <c r="AM41" i="4"/>
  <c r="AA21" i="4"/>
  <c r="O41" i="4"/>
  <c r="AM11" i="4"/>
  <c r="AA51" i="4"/>
  <c r="AA11" i="4"/>
  <c r="AG41" i="4"/>
  <c r="U11" i="4"/>
  <c r="J29" i="4"/>
  <c r="V29" i="4"/>
  <c r="J15" i="4"/>
  <c r="U21" i="4"/>
  <c r="U35" i="4"/>
  <c r="X13" i="2"/>
  <c r="AB13" i="2"/>
  <c r="AA13" i="2" s="1"/>
  <c r="AB20" i="2"/>
  <c r="AA20" i="2" s="1"/>
  <c r="X20" i="2"/>
  <c r="P19" i="4"/>
  <c r="AL33" i="4"/>
  <c r="V15" i="4"/>
  <c r="P9" i="4"/>
  <c r="AB19" i="4"/>
  <c r="T43" i="4"/>
  <c r="P35" i="4"/>
  <c r="AA31" i="4"/>
  <c r="O35" i="4"/>
  <c r="AB12" i="2"/>
  <c r="AA12" i="2" s="1"/>
  <c r="X11" i="2"/>
  <c r="AB11" i="2"/>
  <c r="AA11" i="2" s="1"/>
  <c r="X12" i="2"/>
  <c r="Z27" i="2"/>
  <c r="Y27" i="2"/>
  <c r="AB9" i="4"/>
  <c r="AB29" i="4"/>
  <c r="T53" i="4"/>
  <c r="AB15" i="4"/>
  <c r="U41" i="4"/>
  <c r="U55" i="4"/>
  <c r="P49" i="4"/>
  <c r="V9" i="4"/>
  <c r="N23" i="4"/>
  <c r="N53" i="4"/>
  <c r="AG51" i="4"/>
  <c r="V49" i="4"/>
  <c r="P39" i="4"/>
  <c r="AH19" i="4"/>
  <c r="AC28" i="2"/>
  <c r="AB49" i="4"/>
  <c r="P29" i="4"/>
  <c r="J19" i="4"/>
  <c r="AB39" i="4"/>
  <c r="AH29" i="4"/>
  <c r="J9" i="4"/>
  <c r="J55" i="4"/>
  <c r="AH35" i="4"/>
  <c r="AH25" i="4"/>
  <c r="AH45" i="4"/>
  <c r="V35" i="4"/>
  <c r="V25" i="4"/>
  <c r="V45" i="4"/>
  <c r="J35" i="4"/>
  <c r="J25" i="4"/>
  <c r="J45" i="4"/>
  <c r="AB25" i="4"/>
  <c r="AH15" i="4"/>
  <c r="AH55" i="4"/>
  <c r="AB45" i="4"/>
  <c r="P15" i="4"/>
  <c r="AB35" i="4"/>
  <c r="J49" i="4"/>
  <c r="AH49" i="4"/>
  <c r="AH9" i="4"/>
  <c r="V39" i="4"/>
  <c r="AL23" i="4"/>
  <c r="P45" i="4"/>
  <c r="AB19" i="2"/>
  <c r="AA19" i="2" s="1"/>
  <c r="AB18" i="2"/>
  <c r="AA18" i="2" s="1"/>
  <c r="X18" i="2"/>
  <c r="X19" i="2"/>
  <c r="X29" i="2"/>
  <c r="AB30" i="2"/>
  <c r="AA30" i="2" s="1"/>
  <c r="AB29" i="2"/>
  <c r="AA29" i="2" s="1"/>
  <c r="X30" i="2"/>
  <c r="X33" i="2"/>
  <c r="AB33" i="2"/>
  <c r="AA33" i="2" s="1"/>
  <c r="AC34" i="2"/>
  <c r="V50" i="4"/>
  <c r="Z12" i="4"/>
  <c r="X23" i="2"/>
  <c r="AB23" i="2"/>
  <c r="AA23" i="2" s="1"/>
  <c r="X22" i="2"/>
  <c r="AB26" i="2"/>
  <c r="AA26" i="2" s="1"/>
  <c r="X26" i="2"/>
  <c r="Z58" i="2"/>
  <c r="Y58" i="2"/>
  <c r="Z37" i="2"/>
  <c r="Y37" i="2"/>
  <c r="Z48" i="2"/>
  <c r="Y48" i="2"/>
  <c r="Z52" i="4"/>
  <c r="AF32" i="4"/>
  <c r="N32" i="4"/>
  <c r="AL42" i="4"/>
  <c r="T32" i="4"/>
  <c r="Z32" i="4"/>
  <c r="Z42" i="4"/>
  <c r="AL22" i="4"/>
  <c r="AF22" i="4"/>
  <c r="N42" i="4"/>
  <c r="Z22" i="4"/>
  <c r="T22" i="4"/>
  <c r="AL52" i="4"/>
  <c r="N22" i="4"/>
  <c r="AF12" i="4"/>
  <c r="V40" i="4"/>
  <c r="J30" i="4"/>
  <c r="AB10" i="4"/>
  <c r="J40" i="4"/>
  <c r="AH20" i="4"/>
  <c r="P10" i="4"/>
  <c r="AH50" i="4"/>
  <c r="V20" i="4"/>
  <c r="AH10" i="4"/>
  <c r="J50" i="4"/>
  <c r="J20" i="4"/>
  <c r="V10" i="4"/>
  <c r="AB50" i="4"/>
  <c r="AB40" i="4"/>
  <c r="AB30" i="4"/>
  <c r="J10" i="4"/>
  <c r="AH30" i="4"/>
  <c r="AL32" i="4"/>
  <c r="T52" i="4"/>
  <c r="AB62" i="2"/>
  <c r="AA62" i="2" s="1"/>
  <c r="Z44" i="2"/>
  <c r="Y44" i="2"/>
  <c r="Z31" i="2"/>
  <c r="Y31" i="2"/>
  <c r="Z14" i="2"/>
  <c r="Y14" i="2"/>
  <c r="X35" i="2"/>
  <c r="Y67" i="2"/>
  <c r="Z67" i="2"/>
  <c r="Y49" i="2"/>
  <c r="Z10" i="2"/>
  <c r="Y10" i="2"/>
  <c r="X54" i="4"/>
  <c r="L44" i="4"/>
  <c r="R34" i="4"/>
  <c r="AC60" i="2"/>
  <c r="AD44" i="4"/>
  <c r="AD24" i="4"/>
  <c r="L24" i="4"/>
  <c r="R44" i="4"/>
  <c r="R24" i="4"/>
  <c r="AJ14" i="4"/>
  <c r="R54" i="4"/>
  <c r="AD14" i="4"/>
  <c r="X14" i="4"/>
  <c r="AJ54" i="4"/>
  <c r="X44" i="4"/>
  <c r="R14" i="4"/>
  <c r="L14" i="4"/>
  <c r="Y36" i="2"/>
  <c r="Z36" i="2"/>
  <c r="Z39" i="2"/>
  <c r="Y39" i="2"/>
  <c r="X47" i="2"/>
  <c r="AB47" i="2"/>
  <c r="AA47" i="2" s="1"/>
  <c r="AB46" i="2"/>
  <c r="AA46" i="2" s="1"/>
  <c r="X51" i="2"/>
  <c r="AB51" i="2"/>
  <c r="AA51" i="2" s="1"/>
  <c r="Z61" i="2"/>
  <c r="Y61" i="2"/>
  <c r="Z54" i="2"/>
  <c r="Y54" i="2"/>
  <c r="Y42" i="2"/>
  <c r="Z42" i="2"/>
  <c r="AB55" i="2"/>
  <c r="AA55" i="2" s="1"/>
  <c r="AB54" i="2"/>
  <c r="AA54" i="2" s="1"/>
  <c r="Y46" i="2"/>
  <c r="Z46" i="2"/>
  <c r="Y62" i="2"/>
  <c r="Z62" i="2"/>
  <c r="AB36" i="2"/>
  <c r="AA36" i="2" s="1"/>
  <c r="AB58" i="2"/>
  <c r="AA58" i="2" s="1"/>
  <c r="X59" i="2"/>
  <c r="X63" i="2"/>
  <c r="AB63" i="2"/>
  <c r="AA63" i="2" s="1"/>
  <c r="AB24" i="10"/>
  <c r="AD24" i="10" s="1"/>
  <c r="AB89" i="10"/>
  <c r="AC89" i="10" s="1"/>
  <c r="N99" i="10"/>
  <c r="O99" i="10" s="1"/>
  <c r="AB25" i="10"/>
  <c r="AC25" i="10" s="1"/>
  <c r="N98" i="10"/>
  <c r="O98" i="10" s="1"/>
  <c r="AB58" i="10"/>
  <c r="AD58" i="10" s="1"/>
  <c r="AB72" i="10"/>
  <c r="AD72" i="10" s="1"/>
  <c r="AB74" i="10"/>
  <c r="AD74" i="10" s="1"/>
  <c r="AB31" i="10"/>
  <c r="AC31" i="10" s="1"/>
  <c r="AB37" i="10"/>
  <c r="AC37" i="10" s="1"/>
  <c r="AB40" i="10"/>
  <c r="AC40" i="10" s="1"/>
  <c r="AB28" i="10"/>
  <c r="AD28" i="10" s="1"/>
  <c r="AB63" i="10"/>
  <c r="AC63" i="10" s="1"/>
  <c r="AB36" i="10"/>
  <c r="AC36" i="10" s="1"/>
  <c r="AB49" i="10"/>
  <c r="AD49" i="10" s="1"/>
  <c r="AB53" i="10"/>
  <c r="AD53" i="10" s="1"/>
  <c r="AB55" i="10"/>
  <c r="AC55" i="10" s="1"/>
  <c r="AB59" i="10"/>
  <c r="AD59" i="10" s="1"/>
  <c r="AB85" i="10"/>
  <c r="AC85" i="10" s="1"/>
  <c r="AB12" i="10"/>
  <c r="AD12" i="10" s="1"/>
  <c r="AB54" i="10"/>
  <c r="AD54" i="10" s="1"/>
  <c r="AB43" i="10"/>
  <c r="AD43" i="10" s="1"/>
  <c r="AB48" i="10"/>
  <c r="AD48" i="10" s="1"/>
  <c r="AB50" i="10"/>
  <c r="AB75" i="10"/>
  <c r="AD75" i="10" s="1"/>
  <c r="AB61" i="10"/>
  <c r="AD61" i="10" s="1"/>
  <c r="AB64" i="10"/>
  <c r="AD64" i="10" s="1"/>
  <c r="AB88" i="10"/>
  <c r="AC88" i="10" s="1"/>
  <c r="AB86" i="10"/>
  <c r="AC86" i="10" s="1"/>
  <c r="AB83" i="10"/>
  <c r="AD83" i="10" s="1"/>
  <c r="AB35" i="10"/>
  <c r="AB66" i="10"/>
  <c r="AD66" i="10" s="1"/>
  <c r="AB70" i="10"/>
  <c r="AC70" i="10" s="1"/>
  <c r="AB78" i="10"/>
  <c r="AD78" i="10" s="1"/>
  <c r="AB80" i="10"/>
  <c r="AC80" i="10" s="1"/>
  <c r="AB82" i="10"/>
  <c r="AC82" i="10" s="1"/>
  <c r="AB42" i="10"/>
  <c r="AD42" i="10" s="1"/>
  <c r="AB47" i="10"/>
  <c r="AC47" i="10" s="1"/>
  <c r="AB96" i="10"/>
  <c r="AC96" i="10" s="1"/>
  <c r="AD97" i="10"/>
  <c r="AB46" i="10"/>
  <c r="AD46" i="10" s="1"/>
  <c r="AB52" i="10"/>
  <c r="AC52" i="10" s="1"/>
  <c r="AB81" i="10"/>
  <c r="AC81" i="10" s="1"/>
  <c r="AB17" i="10"/>
  <c r="AB30" i="10"/>
  <c r="AC30" i="10" s="1"/>
  <c r="AB39" i="10"/>
  <c r="AC39" i="10" s="1"/>
  <c r="AB41" i="10"/>
  <c r="AC41" i="10" s="1"/>
  <c r="AB60" i="10"/>
  <c r="AD60" i="10" s="1"/>
  <c r="N97" i="10"/>
  <c r="O97" i="10" s="1"/>
  <c r="AB21" i="10"/>
  <c r="AD21" i="10" s="1"/>
  <c r="AB79" i="10"/>
  <c r="AD79" i="10" s="1"/>
  <c r="AB38" i="10"/>
  <c r="AB57" i="10"/>
  <c r="AB91" i="10"/>
  <c r="AD91" i="10" s="1"/>
  <c r="AB93" i="10"/>
  <c r="AC93" i="10" s="1"/>
  <c r="AB13" i="10"/>
  <c r="AD13" i="10" s="1"/>
  <c r="AB71" i="10"/>
  <c r="AC71" i="10" s="1"/>
  <c r="AB87" i="10"/>
  <c r="AC87" i="10" s="1"/>
  <c r="AB14" i="10"/>
  <c r="AB20" i="10"/>
  <c r="AB22" i="10"/>
  <c r="AB33" i="10"/>
  <c r="AB62" i="10"/>
  <c r="AB67" i="10"/>
  <c r="AD67" i="10" s="1"/>
  <c r="AB84" i="10"/>
  <c r="AB10" i="10"/>
  <c r="AB18" i="10"/>
  <c r="AC18" i="10" s="1"/>
  <c r="AB19" i="10"/>
  <c r="AC19" i="10" s="1"/>
  <c r="AB45" i="10"/>
  <c r="AB65" i="10"/>
  <c r="AD65" i="10" s="1"/>
  <c r="AB92" i="10"/>
  <c r="AD92" i="10" s="1"/>
  <c r="AB9" i="10"/>
  <c r="AD9" i="10" s="1"/>
  <c r="AB11" i="10"/>
  <c r="AB44" i="10"/>
  <c r="AC44" i="10" s="1"/>
  <c r="AB69" i="10"/>
  <c r="AC69" i="10" s="1"/>
  <c r="AB90" i="10"/>
  <c r="AC90" i="10" s="1"/>
  <c r="AB95" i="10"/>
  <c r="AC95" i="10" s="1"/>
  <c r="AB23" i="10"/>
  <c r="AB32" i="10"/>
  <c r="AC32" i="10" s="1"/>
  <c r="AB34" i="10"/>
  <c r="AD34" i="10" s="1"/>
  <c r="AB51" i="10"/>
  <c r="AB73" i="10"/>
  <c r="AC73" i="10" s="1"/>
  <c r="AB77" i="10"/>
  <c r="AD77" i="10" s="1"/>
  <c r="AB15" i="10"/>
  <c r="AB26" i="10"/>
  <c r="AB94" i="10"/>
  <c r="AB8" i="10"/>
  <c r="AB27" i="10"/>
  <c r="AB29" i="10"/>
  <c r="AB16" i="10"/>
  <c r="K10" i="2"/>
  <c r="L10" i="2" s="1"/>
  <c r="K28" i="2"/>
  <c r="L28" i="2" s="1"/>
  <c r="N95" i="10"/>
  <c r="O95" i="10" s="1"/>
  <c r="N93" i="10"/>
  <c r="O93" i="10" s="1"/>
  <c r="N91" i="10"/>
  <c r="O91" i="10" s="1"/>
  <c r="N84" i="10"/>
  <c r="O84" i="10" s="1"/>
  <c r="N74" i="10"/>
  <c r="O74" i="10" s="1"/>
  <c r="N83" i="10"/>
  <c r="O83" i="10" s="1"/>
  <c r="N76" i="10"/>
  <c r="O76" i="10" s="1"/>
  <c r="N63" i="10"/>
  <c r="O63" i="10" s="1"/>
  <c r="N73" i="10"/>
  <c r="O73" i="10" s="1"/>
  <c r="N53" i="10"/>
  <c r="O53" i="10" s="1"/>
  <c r="N69" i="10"/>
  <c r="O69" i="10" s="1"/>
  <c r="N41" i="10"/>
  <c r="O41" i="10" s="1"/>
  <c r="N55" i="10"/>
  <c r="O55" i="10" s="1"/>
  <c r="N33" i="10"/>
  <c r="O33" i="10" s="1"/>
  <c r="N30" i="10"/>
  <c r="O30" i="10" s="1"/>
  <c r="N23" i="10"/>
  <c r="O23" i="10" s="1"/>
  <c r="N25" i="10"/>
  <c r="O25" i="10" s="1"/>
  <c r="N34" i="10"/>
  <c r="O34" i="10" s="1"/>
  <c r="N21" i="10"/>
  <c r="O21" i="10" s="1"/>
  <c r="N60" i="10"/>
  <c r="O60" i="10" s="1"/>
  <c r="N22" i="10"/>
  <c r="O22" i="10" s="1"/>
  <c r="N12" i="10"/>
  <c r="O12" i="10" s="1"/>
  <c r="N8" i="10"/>
  <c r="O8" i="10" s="1"/>
  <c r="K40" i="2"/>
  <c r="L40" i="2" s="1"/>
  <c r="K34" i="2"/>
  <c r="L34" i="2" s="1"/>
  <c r="N88" i="10"/>
  <c r="O88" i="10" s="1"/>
  <c r="N85" i="10"/>
  <c r="O85" i="10" s="1"/>
  <c r="N70" i="10"/>
  <c r="O70" i="10" s="1"/>
  <c r="N79" i="10"/>
  <c r="O79" i="10" s="1"/>
  <c r="N66" i="10"/>
  <c r="O66" i="10" s="1"/>
  <c r="N72" i="10"/>
  <c r="O72" i="10" s="1"/>
  <c r="N89" i="10"/>
  <c r="O89" i="10" s="1"/>
  <c r="N68" i="10"/>
  <c r="O68" i="10" s="1"/>
  <c r="N40" i="10"/>
  <c r="O40" i="10" s="1"/>
  <c r="N62" i="10"/>
  <c r="O62" i="10" s="1"/>
  <c r="N48" i="10"/>
  <c r="O48" i="10" s="1"/>
  <c r="N38" i="10"/>
  <c r="O38" i="10" s="1"/>
  <c r="N51" i="10"/>
  <c r="O51" i="10" s="1"/>
  <c r="N42" i="10"/>
  <c r="O42" i="10" s="1"/>
  <c r="N29" i="10"/>
  <c r="O29" i="10" s="1"/>
  <c r="N19" i="10"/>
  <c r="O19" i="10" s="1"/>
  <c r="N39" i="10"/>
  <c r="O39" i="10" s="1"/>
  <c r="N18" i="10"/>
  <c r="O18" i="10" s="1"/>
  <c r="N52" i="10"/>
  <c r="O52" i="10" s="1"/>
  <c r="N31" i="10"/>
  <c r="O31" i="10" s="1"/>
  <c r="N11" i="10"/>
  <c r="O11" i="10" s="1"/>
  <c r="N9" i="10"/>
  <c r="O9" i="10" s="1"/>
  <c r="K64" i="2"/>
  <c r="L64" i="2" s="1"/>
  <c r="N92" i="10"/>
  <c r="O92" i="10" s="1"/>
  <c r="N82" i="10"/>
  <c r="O82" i="10" s="1"/>
  <c r="N75" i="10"/>
  <c r="O75" i="10" s="1"/>
  <c r="N86" i="10"/>
  <c r="O86" i="10" s="1"/>
  <c r="N81" i="10"/>
  <c r="O81" i="10" s="1"/>
  <c r="N61" i="10"/>
  <c r="O61" i="10" s="1"/>
  <c r="N47" i="10"/>
  <c r="O47" i="10" s="1"/>
  <c r="N37" i="10"/>
  <c r="O37" i="10" s="1"/>
  <c r="N58" i="10"/>
  <c r="O58" i="10" s="1"/>
  <c r="Q58" i="10" s="1"/>
  <c r="N28" i="10"/>
  <c r="O28" i="10" s="1"/>
  <c r="N49" i="10"/>
  <c r="O49" i="10" s="1"/>
  <c r="N20" i="10"/>
  <c r="O20" i="10" s="1"/>
  <c r="N26" i="10"/>
  <c r="O26" i="10" s="1"/>
  <c r="N16" i="10"/>
  <c r="O16" i="10" s="1"/>
  <c r="N46" i="10"/>
  <c r="O46" i="10" s="1"/>
  <c r="N13" i="10"/>
  <c r="O13" i="10" s="1"/>
  <c r="N14" i="10"/>
  <c r="O14" i="10" s="1"/>
  <c r="K22" i="2"/>
  <c r="L22" i="2" s="1"/>
  <c r="K16" i="2"/>
  <c r="L16" i="2" s="1"/>
  <c r="K52" i="2"/>
  <c r="L52" i="2" s="1"/>
  <c r="N96" i="10"/>
  <c r="O96" i="10" s="1"/>
  <c r="N94" i="10"/>
  <c r="O94" i="10" s="1"/>
  <c r="N90" i="10"/>
  <c r="O90" i="10" s="1"/>
  <c r="N87" i="10"/>
  <c r="O87" i="10" s="1"/>
  <c r="N78" i="10"/>
  <c r="O78" i="10" s="1"/>
  <c r="N65" i="10"/>
  <c r="O65" i="10" s="1"/>
  <c r="N71" i="10"/>
  <c r="O71" i="10" s="1"/>
  <c r="N80" i="10"/>
  <c r="O80" i="10" s="1"/>
  <c r="N67" i="10"/>
  <c r="O67" i="10" s="1"/>
  <c r="N77" i="10"/>
  <c r="O77" i="10" s="1"/>
  <c r="N57" i="10"/>
  <c r="O57" i="10" s="1"/>
  <c r="N44" i="10"/>
  <c r="O44" i="10" s="1"/>
  <c r="N35" i="10"/>
  <c r="O35" i="10" s="1"/>
  <c r="N54" i="10"/>
  <c r="O54" i="10" s="1"/>
  <c r="N43" i="10"/>
  <c r="O43" i="10" s="1"/>
  <c r="N32" i="10"/>
  <c r="O32" i="10" s="1"/>
  <c r="N59" i="10"/>
  <c r="O59" i="10" s="1"/>
  <c r="N45" i="10"/>
  <c r="O45" i="10" s="1"/>
  <c r="N36" i="10"/>
  <c r="O36" i="10" s="1"/>
  <c r="N24" i="10"/>
  <c r="O24" i="10" s="1"/>
  <c r="N50" i="10"/>
  <c r="O50" i="10" s="1"/>
  <c r="N27" i="10"/>
  <c r="O27" i="10" s="1"/>
  <c r="N17" i="10"/>
  <c r="O17" i="10" s="1"/>
  <c r="N64" i="10"/>
  <c r="O64" i="10" s="1"/>
  <c r="N15" i="10"/>
  <c r="O15" i="10" s="1"/>
  <c r="N10" i="10"/>
  <c r="O10" i="10" s="1"/>
  <c r="K46" i="2"/>
  <c r="L46" i="2" s="1"/>
  <c r="K58" i="2"/>
  <c r="L58" i="2" s="1"/>
  <c r="P101" i="10" l="1"/>
  <c r="AF101" i="10" s="1"/>
  <c r="AE101" i="10" s="1"/>
  <c r="AG101" i="10" s="1"/>
  <c r="Q101" i="10"/>
  <c r="P102" i="10"/>
  <c r="AF102" i="10" s="1"/>
  <c r="AE102" i="10" s="1"/>
  <c r="AG102" i="10" s="1"/>
  <c r="Q102" i="10"/>
  <c r="Q100" i="10"/>
  <c r="AD68" i="10"/>
  <c r="Q56" i="10"/>
  <c r="AC74" i="10"/>
  <c r="AD63" i="10"/>
  <c r="AD86" i="10"/>
  <c r="AD76" i="10"/>
  <c r="AD82" i="10"/>
  <c r="AC72" i="10"/>
  <c r="AD37" i="10"/>
  <c r="AC9" i="10"/>
  <c r="AD85" i="10"/>
  <c r="AD52" i="10"/>
  <c r="AC83" i="10"/>
  <c r="AC61" i="10"/>
  <c r="AC60" i="10"/>
  <c r="AD96" i="10"/>
  <c r="AC91" i="10"/>
  <c r="AC24" i="10"/>
  <c r="AC54" i="10"/>
  <c r="AC66" i="10"/>
  <c r="AC28" i="10"/>
  <c r="AD47" i="10"/>
  <c r="AC79" i="10"/>
  <c r="Z59" i="2"/>
  <c r="Y59" i="2"/>
  <c r="Y43" i="4"/>
  <c r="S23" i="4"/>
  <c r="AK23" i="4"/>
  <c r="Y53" i="4"/>
  <c r="S33" i="4"/>
  <c r="S13" i="4"/>
  <c r="AC55" i="2"/>
  <c r="AE43" i="4"/>
  <c r="Y33" i="4"/>
  <c r="Y13" i="4"/>
  <c r="M53" i="4"/>
  <c r="AE23" i="4"/>
  <c r="S53" i="4"/>
  <c r="AE33" i="4"/>
  <c r="AK43" i="4"/>
  <c r="AE13" i="4"/>
  <c r="S43" i="4"/>
  <c r="M43" i="4"/>
  <c r="Y23" i="4"/>
  <c r="M33" i="4"/>
  <c r="AE53" i="4"/>
  <c r="M23" i="4"/>
  <c r="AK33" i="4"/>
  <c r="AK13" i="4"/>
  <c r="M13" i="4"/>
  <c r="AK53" i="4"/>
  <c r="Y51" i="2"/>
  <c r="Z51" i="2"/>
  <c r="AJ42" i="4"/>
  <c r="R22" i="4"/>
  <c r="X12" i="4"/>
  <c r="R52" i="4"/>
  <c r="X32" i="4"/>
  <c r="AJ22" i="4"/>
  <c r="AD42" i="4"/>
  <c r="L32" i="4"/>
  <c r="X22" i="4"/>
  <c r="R42" i="4"/>
  <c r="R32" i="4"/>
  <c r="L22" i="4"/>
  <c r="AD52" i="4"/>
  <c r="AD22" i="4"/>
  <c r="AJ12" i="4"/>
  <c r="L52" i="4"/>
  <c r="AC48" i="2"/>
  <c r="X42" i="4"/>
  <c r="L42" i="4"/>
  <c r="AJ32" i="4"/>
  <c r="AD12" i="4"/>
  <c r="R12" i="4"/>
  <c r="AD32" i="4"/>
  <c r="L12" i="4"/>
  <c r="AJ52" i="4"/>
  <c r="X52" i="4"/>
  <c r="Z22" i="2"/>
  <c r="Y22" i="2"/>
  <c r="Y30" i="2"/>
  <c r="Z30" i="2"/>
  <c r="J46" i="4"/>
  <c r="P26" i="4"/>
  <c r="V16" i="4"/>
  <c r="J36" i="4"/>
  <c r="AH46" i="4"/>
  <c r="V26" i="4"/>
  <c r="AB36" i="4"/>
  <c r="V46" i="4"/>
  <c r="P46" i="4"/>
  <c r="V6" i="4"/>
  <c r="AC10" i="2"/>
  <c r="AB46" i="4"/>
  <c r="P6" i="4"/>
  <c r="P16" i="4"/>
  <c r="J16" i="4"/>
  <c r="AH36" i="4"/>
  <c r="P36" i="4"/>
  <c r="AH16" i="4"/>
  <c r="J26" i="4"/>
  <c r="AB16" i="4"/>
  <c r="AB26" i="4"/>
  <c r="J6" i="4"/>
  <c r="AB6" i="4"/>
  <c r="AH26" i="4"/>
  <c r="V36" i="4"/>
  <c r="AH6" i="4"/>
  <c r="S49" i="4"/>
  <c r="S29" i="4"/>
  <c r="M9" i="4"/>
  <c r="S39" i="4"/>
  <c r="S19" i="4"/>
  <c r="M29" i="4"/>
  <c r="M39" i="4"/>
  <c r="AK19" i="4"/>
  <c r="AE9" i="4"/>
  <c r="M49" i="4"/>
  <c r="AK29" i="4"/>
  <c r="AE39" i="4"/>
  <c r="AK9" i="4"/>
  <c r="Y39" i="4"/>
  <c r="Y9" i="4"/>
  <c r="AK39" i="4"/>
  <c r="M19" i="4"/>
  <c r="AK49" i="4"/>
  <c r="AE19" i="4"/>
  <c r="AC31" i="2"/>
  <c r="S9" i="4"/>
  <c r="AE29" i="4"/>
  <c r="Y49" i="4"/>
  <c r="AE49" i="4"/>
  <c r="Y19" i="4"/>
  <c r="Y29" i="4"/>
  <c r="R51" i="4"/>
  <c r="R41" i="4"/>
  <c r="X31" i="4"/>
  <c r="AC42" i="2"/>
  <c r="AJ41" i="4"/>
  <c r="R31" i="4"/>
  <c r="AD21" i="4"/>
  <c r="AJ51" i="4"/>
  <c r="L21" i="4"/>
  <c r="R11" i="4"/>
  <c r="X51" i="4"/>
  <c r="AJ11" i="4"/>
  <c r="X41" i="4"/>
  <c r="X11" i="4"/>
  <c r="AD41" i="4"/>
  <c r="L41" i="4"/>
  <c r="L31" i="4"/>
  <c r="AD31" i="4"/>
  <c r="AJ31" i="4"/>
  <c r="L51" i="4"/>
  <c r="R21" i="4"/>
  <c r="AD11" i="4"/>
  <c r="L11" i="4"/>
  <c r="X21" i="4"/>
  <c r="AJ21" i="4"/>
  <c r="AD51" i="4"/>
  <c r="M50" i="4"/>
  <c r="Y30" i="4"/>
  <c r="S30" i="4"/>
  <c r="Y50" i="4"/>
  <c r="M20" i="4"/>
  <c r="Y10" i="4"/>
  <c r="AE50" i="4"/>
  <c r="S40" i="4"/>
  <c r="S20" i="4"/>
  <c r="M10" i="4"/>
  <c r="S50" i="4"/>
  <c r="AK30" i="4"/>
  <c r="AE10" i="4"/>
  <c r="AC37" i="2"/>
  <c r="AK50" i="4"/>
  <c r="AE40" i="4"/>
  <c r="S10" i="4"/>
  <c r="AE20" i="4"/>
  <c r="AE30" i="4"/>
  <c r="AK40" i="4"/>
  <c r="AK10" i="4"/>
  <c r="Y40" i="4"/>
  <c r="M40" i="4"/>
  <c r="AK20" i="4"/>
  <c r="M30" i="4"/>
  <c r="Y20" i="4"/>
  <c r="Z23" i="2"/>
  <c r="Y23" i="2"/>
  <c r="Y20" i="2"/>
  <c r="Z20" i="2"/>
  <c r="Z15" i="2"/>
  <c r="Y15" i="2"/>
  <c r="X43" i="4"/>
  <c r="AJ23" i="4"/>
  <c r="R23" i="4"/>
  <c r="X53" i="4"/>
  <c r="L23" i="4"/>
  <c r="R13" i="4"/>
  <c r="AJ53" i="4"/>
  <c r="AD33" i="4"/>
  <c r="L13" i="4"/>
  <c r="L53" i="4"/>
  <c r="AJ13" i="4"/>
  <c r="AJ43" i="4"/>
  <c r="X13" i="4"/>
  <c r="R43" i="4"/>
  <c r="R33" i="4"/>
  <c r="AC54" i="2"/>
  <c r="L43" i="4"/>
  <c r="L33" i="4"/>
  <c r="AD13" i="4"/>
  <c r="AD43" i="4"/>
  <c r="AD23" i="4"/>
  <c r="X33" i="4"/>
  <c r="AD53" i="4"/>
  <c r="AJ33" i="4"/>
  <c r="R53" i="4"/>
  <c r="X23" i="4"/>
  <c r="Z47" i="2"/>
  <c r="Y47" i="2"/>
  <c r="M42" i="4"/>
  <c r="S32" i="4"/>
  <c r="S12" i="4"/>
  <c r="S52" i="4"/>
  <c r="S42" i="4"/>
  <c r="AK12" i="4"/>
  <c r="AC49" i="2"/>
  <c r="Y52" i="4"/>
  <c r="M52" i="4"/>
  <c r="Y12" i="4"/>
  <c r="AK42" i="4"/>
  <c r="AE42" i="4"/>
  <c r="M12" i="4"/>
  <c r="Y42" i="4"/>
  <c r="AE32" i="4"/>
  <c r="AK52" i="4"/>
  <c r="AE52" i="4"/>
  <c r="AE12" i="4"/>
  <c r="AK32" i="4"/>
  <c r="AE22" i="4"/>
  <c r="Y32" i="4"/>
  <c r="M32" i="4"/>
  <c r="AK22" i="4"/>
  <c r="Y22" i="4"/>
  <c r="M22" i="4"/>
  <c r="S22" i="4"/>
  <c r="AF41" i="4"/>
  <c r="N31" i="4"/>
  <c r="N21" i="4"/>
  <c r="T41" i="4"/>
  <c r="AF31" i="4"/>
  <c r="AL11" i="4"/>
  <c r="T51" i="4"/>
  <c r="AF21" i="4"/>
  <c r="T31" i="4"/>
  <c r="AL41" i="4"/>
  <c r="T21" i="4"/>
  <c r="N11" i="4"/>
  <c r="N51" i="4"/>
  <c r="AL31" i="4"/>
  <c r="AL21" i="4"/>
  <c r="AF11" i="4"/>
  <c r="AF51" i="4"/>
  <c r="T11" i="4"/>
  <c r="AL51" i="4"/>
  <c r="Z21" i="4"/>
  <c r="N41" i="4"/>
  <c r="Z51" i="4"/>
  <c r="Z11" i="4"/>
  <c r="AC44" i="2"/>
  <c r="Z41" i="4"/>
  <c r="Z31" i="4"/>
  <c r="Y29" i="2"/>
  <c r="Z29" i="2"/>
  <c r="AG48" i="4"/>
  <c r="U28" i="4"/>
  <c r="O28" i="4"/>
  <c r="AM38" i="4"/>
  <c r="O18" i="4"/>
  <c r="AG8" i="4"/>
  <c r="AM48" i="4"/>
  <c r="AA38" i="4"/>
  <c r="AM8" i="4"/>
  <c r="U8" i="4"/>
  <c r="AA48" i="4"/>
  <c r="O38" i="4"/>
  <c r="AA8" i="4"/>
  <c r="AC27" i="2"/>
  <c r="O48" i="4"/>
  <c r="AG28" i="4"/>
  <c r="O8" i="4"/>
  <c r="AM28" i="4"/>
  <c r="AA18" i="4"/>
  <c r="AA28" i="4"/>
  <c r="U48" i="4"/>
  <c r="AM18" i="4"/>
  <c r="AG38" i="4"/>
  <c r="U18" i="4"/>
  <c r="U38" i="4"/>
  <c r="AG18" i="4"/>
  <c r="AC53" i="10"/>
  <c r="AL44" i="4"/>
  <c r="Z24" i="4"/>
  <c r="AF14" i="4"/>
  <c r="Z54" i="4"/>
  <c r="N24" i="4"/>
  <c r="T14" i="4"/>
  <c r="AF54" i="4"/>
  <c r="AF44" i="4"/>
  <c r="AL14" i="4"/>
  <c r="Z34" i="4"/>
  <c r="T54" i="4"/>
  <c r="T44" i="4"/>
  <c r="Z14" i="4"/>
  <c r="AC62" i="2"/>
  <c r="AL54" i="4"/>
  <c r="AF34" i="4"/>
  <c r="N14" i="4"/>
  <c r="T34" i="4"/>
  <c r="AL34" i="4"/>
  <c r="AL24" i="4"/>
  <c r="N34" i="4"/>
  <c r="Z44" i="4"/>
  <c r="N44" i="4"/>
  <c r="AF24" i="4"/>
  <c r="T24" i="4"/>
  <c r="N54" i="4"/>
  <c r="AG40" i="4"/>
  <c r="AG20" i="4"/>
  <c r="O20" i="4"/>
  <c r="AM50" i="4"/>
  <c r="AG50" i="4"/>
  <c r="AM20" i="4"/>
  <c r="U10" i="4"/>
  <c r="AA50" i="4"/>
  <c r="AM30" i="4"/>
  <c r="AM10" i="4"/>
  <c r="AC39" i="2"/>
  <c r="O50" i="4"/>
  <c r="AG30" i="4"/>
  <c r="AA10" i="4"/>
  <c r="U50" i="4"/>
  <c r="U30" i="4"/>
  <c r="O10" i="4"/>
  <c r="U20" i="4"/>
  <c r="AM40" i="4"/>
  <c r="AA30" i="4"/>
  <c r="O30" i="4"/>
  <c r="AA20" i="4"/>
  <c r="O40" i="4"/>
  <c r="AA40" i="4"/>
  <c r="AG10" i="4"/>
  <c r="U40" i="4"/>
  <c r="V44" i="4"/>
  <c r="V34" i="4"/>
  <c r="AB24" i="4"/>
  <c r="J44" i="4"/>
  <c r="AH24" i="4"/>
  <c r="P24" i="4"/>
  <c r="AH54" i="4"/>
  <c r="V24" i="4"/>
  <c r="AB14" i="4"/>
  <c r="J54" i="4"/>
  <c r="J24" i="4"/>
  <c r="P14" i="4"/>
  <c r="AB54" i="4"/>
  <c r="AB44" i="4"/>
  <c r="AH14" i="4"/>
  <c r="J34" i="4"/>
  <c r="AH44" i="4"/>
  <c r="P44" i="4"/>
  <c r="AB34" i="4"/>
  <c r="P34" i="4"/>
  <c r="P54" i="4"/>
  <c r="AH34" i="4"/>
  <c r="J14" i="4"/>
  <c r="V54" i="4"/>
  <c r="V14" i="4"/>
  <c r="AC58" i="2"/>
  <c r="Y19" i="2"/>
  <c r="Z19" i="2"/>
  <c r="AD25" i="10"/>
  <c r="AK34" i="4"/>
  <c r="Y24" i="4"/>
  <c r="S24" i="4"/>
  <c r="M54" i="4"/>
  <c r="S44" i="4"/>
  <c r="M14" i="4"/>
  <c r="Y44" i="4"/>
  <c r="AE34" i="4"/>
  <c r="AE24" i="4"/>
  <c r="M44" i="4"/>
  <c r="S34" i="4"/>
  <c r="AE44" i="4"/>
  <c r="AK44" i="4"/>
  <c r="AK24" i="4"/>
  <c r="S14" i="4"/>
  <c r="Y34" i="4"/>
  <c r="M34" i="4"/>
  <c r="Y54" i="4"/>
  <c r="M24" i="4"/>
  <c r="AK14" i="4"/>
  <c r="AE14" i="4"/>
  <c r="AC61" i="2"/>
  <c r="AK54" i="4"/>
  <c r="S54" i="4"/>
  <c r="AE54" i="4"/>
  <c r="Y14" i="4"/>
  <c r="AE55" i="4"/>
  <c r="Y35" i="4"/>
  <c r="Y15" i="4"/>
  <c r="M45" i="4"/>
  <c r="AE25" i="4"/>
  <c r="AK15" i="4"/>
  <c r="M55" i="4"/>
  <c r="S35" i="4"/>
  <c r="S15" i="4"/>
  <c r="Y55" i="4"/>
  <c r="M35" i="4"/>
  <c r="AE45" i="4"/>
  <c r="AK55" i="4"/>
  <c r="S25" i="4"/>
  <c r="AE35" i="4"/>
  <c r="Y45" i="4"/>
  <c r="AE15" i="4"/>
  <c r="S55" i="4"/>
  <c r="S45" i="4"/>
  <c r="M15" i="4"/>
  <c r="AK45" i="4"/>
  <c r="Y25" i="4"/>
  <c r="AK25" i="4"/>
  <c r="AK35" i="4"/>
  <c r="M25" i="4"/>
  <c r="AC67" i="2"/>
  <c r="Y18" i="2"/>
  <c r="Z18" i="2"/>
  <c r="Z12" i="2"/>
  <c r="Y12" i="2"/>
  <c r="Y13" i="2"/>
  <c r="Z13" i="2"/>
  <c r="N40" i="4"/>
  <c r="N20" i="4"/>
  <c r="AL10" i="4"/>
  <c r="Z50" i="4"/>
  <c r="AL30" i="4"/>
  <c r="Z10" i="4"/>
  <c r="AF50" i="4"/>
  <c r="AF40" i="4"/>
  <c r="AF30" i="4"/>
  <c r="N10" i="4"/>
  <c r="T50" i="4"/>
  <c r="T40" i="4"/>
  <c r="T30" i="4"/>
  <c r="AC38" i="2"/>
  <c r="AL50" i="4"/>
  <c r="Z30" i="4"/>
  <c r="AF20" i="4"/>
  <c r="AL20" i="4"/>
  <c r="Z20" i="4"/>
  <c r="T20" i="4"/>
  <c r="AF10" i="4"/>
  <c r="Z40" i="4"/>
  <c r="N50" i="4"/>
  <c r="AL40" i="4"/>
  <c r="N30" i="4"/>
  <c r="T10" i="4"/>
  <c r="AC59" i="10"/>
  <c r="AC64" i="10"/>
  <c r="AC58" i="10"/>
  <c r="AD89" i="10"/>
  <c r="AB52" i="4"/>
  <c r="AB42" i="4"/>
  <c r="AH12" i="4"/>
  <c r="V32" i="4"/>
  <c r="P52" i="4"/>
  <c r="P42" i="4"/>
  <c r="V12" i="4"/>
  <c r="AC46" i="2"/>
  <c r="AH52" i="4"/>
  <c r="AB32" i="4"/>
  <c r="J12" i="4"/>
  <c r="J52" i="4"/>
  <c r="P32" i="4"/>
  <c r="J32" i="4"/>
  <c r="AH42" i="4"/>
  <c r="AH32" i="4"/>
  <c r="AB22" i="4"/>
  <c r="J22" i="4"/>
  <c r="P22" i="4"/>
  <c r="AB12" i="4"/>
  <c r="V42" i="4"/>
  <c r="P12" i="4"/>
  <c r="AH22" i="4"/>
  <c r="V22" i="4"/>
  <c r="V52" i="4"/>
  <c r="J42" i="4"/>
  <c r="Z35" i="2"/>
  <c r="Y35" i="2"/>
  <c r="Z26" i="2"/>
  <c r="Y26" i="2"/>
  <c r="Z63" i="2"/>
  <c r="Y63" i="2"/>
  <c r="R40" i="4"/>
  <c r="R20" i="4"/>
  <c r="X10" i="4"/>
  <c r="X50" i="4"/>
  <c r="L40" i="4"/>
  <c r="AJ20" i="4"/>
  <c r="AC36" i="2"/>
  <c r="L50" i="4"/>
  <c r="AD30" i="4"/>
  <c r="X20" i="4"/>
  <c r="AD50" i="4"/>
  <c r="R30" i="4"/>
  <c r="L20" i="4"/>
  <c r="AD40" i="4"/>
  <c r="AD20" i="4"/>
  <c r="AJ10" i="4"/>
  <c r="L10" i="4"/>
  <c r="AJ50" i="4"/>
  <c r="AD10" i="4"/>
  <c r="R50" i="4"/>
  <c r="R10" i="4"/>
  <c r="AJ40" i="4"/>
  <c r="X40" i="4"/>
  <c r="AJ30" i="4"/>
  <c r="L30" i="4"/>
  <c r="X30" i="4"/>
  <c r="T36" i="4"/>
  <c r="AL36" i="4"/>
  <c r="Z6" i="4"/>
  <c r="Z36" i="4"/>
  <c r="AF26" i="4"/>
  <c r="N6" i="4"/>
  <c r="AF46" i="4"/>
  <c r="AL26" i="4"/>
  <c r="T26" i="4"/>
  <c r="N36" i="4"/>
  <c r="T46" i="4"/>
  <c r="Z26" i="4"/>
  <c r="AF16" i="4"/>
  <c r="AC14" i="2"/>
  <c r="AL46" i="4"/>
  <c r="N26" i="4"/>
  <c r="T16" i="4"/>
  <c r="T6" i="4"/>
  <c r="Z46" i="4"/>
  <c r="AL6" i="4"/>
  <c r="N46" i="4"/>
  <c r="AF36" i="4"/>
  <c r="N16" i="4"/>
  <c r="AL16" i="4"/>
  <c r="Z16" i="4"/>
  <c r="AF6" i="4"/>
  <c r="Z33" i="2"/>
  <c r="Y33" i="2"/>
  <c r="Z11" i="2"/>
  <c r="Y11" i="2"/>
  <c r="AC34" i="10"/>
  <c r="AD69" i="10"/>
  <c r="AD71" i="10"/>
  <c r="AD36" i="10"/>
  <c r="AD30" i="10"/>
  <c r="AC42" i="10"/>
  <c r="P99" i="10"/>
  <c r="AF99" i="10" s="1"/>
  <c r="AE99" i="10" s="1"/>
  <c r="AG99" i="10" s="1"/>
  <c r="Q99" i="10"/>
  <c r="AC43" i="10"/>
  <c r="AC49" i="10"/>
  <c r="P98" i="10"/>
  <c r="AF98" i="10" s="1"/>
  <c r="AE98" i="10" s="1"/>
  <c r="AG98" i="10" s="1"/>
  <c r="Q98" i="10"/>
  <c r="AD44" i="10"/>
  <c r="AC78" i="10"/>
  <c r="AD31" i="10"/>
  <c r="AD40" i="10"/>
  <c r="AD95" i="10"/>
  <c r="AC67" i="10"/>
  <c r="AD55" i="10"/>
  <c r="AD88" i="10"/>
  <c r="AD70" i="10"/>
  <c r="AC48" i="10"/>
  <c r="AD93" i="10"/>
  <c r="AD81" i="10"/>
  <c r="AD41" i="10"/>
  <c r="AD50" i="10"/>
  <c r="AC50" i="10"/>
  <c r="AD80" i="10"/>
  <c r="AC12" i="10"/>
  <c r="AC46" i="10"/>
  <c r="AC75" i="10"/>
  <c r="AC21" i="10"/>
  <c r="AC77" i="10"/>
  <c r="AD87" i="10"/>
  <c r="AC13" i="10"/>
  <c r="AD19" i="10"/>
  <c r="AC17" i="10"/>
  <c r="AD17" i="10"/>
  <c r="AD39" i="10"/>
  <c r="AD32" i="10"/>
  <c r="AC92" i="10"/>
  <c r="AD35" i="10"/>
  <c r="AC35" i="10"/>
  <c r="P97" i="10"/>
  <c r="AF97" i="10" s="1"/>
  <c r="AE97" i="10" s="1"/>
  <c r="AG97" i="10" s="1"/>
  <c r="Q97" i="10"/>
  <c r="AC65" i="10"/>
  <c r="AD57" i="10"/>
  <c r="AC57" i="10"/>
  <c r="AC62" i="10"/>
  <c r="AD62" i="10"/>
  <c r="AD51" i="10"/>
  <c r="AC51" i="10"/>
  <c r="AC45" i="10"/>
  <c r="AD45" i="10"/>
  <c r="AD38" i="10"/>
  <c r="AC38" i="10"/>
  <c r="AD33" i="10"/>
  <c r="AC33" i="10"/>
  <c r="AD22" i="10"/>
  <c r="AC22" i="10"/>
  <c r="AC11" i="10"/>
  <c r="AD11" i="10"/>
  <c r="AD20" i="10"/>
  <c r="AC20" i="10"/>
  <c r="AD73" i="10"/>
  <c r="AD90" i="10"/>
  <c r="AD18" i="10"/>
  <c r="AD23" i="10"/>
  <c r="AC23" i="10"/>
  <c r="AC10" i="10"/>
  <c r="AD10" i="10"/>
  <c r="AD84" i="10"/>
  <c r="AC84" i="10"/>
  <c r="AC14" i="10"/>
  <c r="AD14" i="10"/>
  <c r="AC94" i="10"/>
  <c r="AD94" i="10"/>
  <c r="AC8" i="10"/>
  <c r="AD8" i="10"/>
  <c r="AD27" i="10"/>
  <c r="AC27" i="10"/>
  <c r="AC26" i="10"/>
  <c r="AD26" i="10"/>
  <c r="AC16" i="10"/>
  <c r="AD16" i="10"/>
  <c r="AC29" i="10"/>
  <c r="AD29" i="10"/>
  <c r="AC15" i="10"/>
  <c r="AD15" i="10"/>
  <c r="P35" i="10"/>
  <c r="AF35" i="10" s="1"/>
  <c r="AE35" i="10" s="1"/>
  <c r="Q35" i="10"/>
  <c r="Q28" i="10"/>
  <c r="P28" i="10"/>
  <c r="AF28" i="10" s="1"/>
  <c r="AE28" i="10" s="1"/>
  <c r="Q15" i="10"/>
  <c r="P15" i="10"/>
  <c r="AF15" i="10" s="1"/>
  <c r="AE15" i="10" s="1"/>
  <c r="P27" i="10"/>
  <c r="AF27" i="10" s="1"/>
  <c r="AE27" i="10" s="1"/>
  <c r="Q27" i="10"/>
  <c r="P43" i="10"/>
  <c r="AF43" i="10" s="1"/>
  <c r="AE43" i="10" s="1"/>
  <c r="Q43" i="10"/>
  <c r="Q71" i="10"/>
  <c r="P71" i="10"/>
  <c r="AF71" i="10" s="1"/>
  <c r="AE71" i="10" s="1"/>
  <c r="AG71" i="10" s="1"/>
  <c r="X30" i="3"/>
  <c r="X14" i="3"/>
  <c r="AJ6" i="3"/>
  <c r="AJ14" i="3"/>
  <c r="AJ38" i="3"/>
  <c r="X6" i="3"/>
  <c r="AD30" i="3"/>
  <c r="AD22" i="3"/>
  <c r="AJ22" i="3"/>
  <c r="X38" i="3"/>
  <c r="R22" i="3"/>
  <c r="AD38" i="3"/>
  <c r="X22" i="3"/>
  <c r="R30" i="3"/>
  <c r="L6" i="3"/>
  <c r="AD6" i="3"/>
  <c r="R38" i="3"/>
  <c r="L30" i="3"/>
  <c r="N16" i="2"/>
  <c r="L38" i="3"/>
  <c r="R14" i="3"/>
  <c r="R6" i="3"/>
  <c r="L22" i="3"/>
  <c r="AD14" i="3"/>
  <c r="M16" i="2"/>
  <c r="AJ30" i="3"/>
  <c r="L14" i="3"/>
  <c r="Q16" i="10"/>
  <c r="P16" i="10"/>
  <c r="AF16" i="10" s="1"/>
  <c r="AE16" i="10" s="1"/>
  <c r="Q61" i="10"/>
  <c r="P61" i="10"/>
  <c r="AF61" i="10" s="1"/>
  <c r="AE61" i="10" s="1"/>
  <c r="P92" i="10"/>
  <c r="AF92" i="10" s="1"/>
  <c r="AE92" i="10" s="1"/>
  <c r="Q92" i="10"/>
  <c r="Q52" i="10"/>
  <c r="P52" i="10"/>
  <c r="AF52" i="10" s="1"/>
  <c r="AE52" i="10" s="1"/>
  <c r="AG52" i="10" s="1"/>
  <c r="P29" i="10"/>
  <c r="AF29" i="10" s="1"/>
  <c r="AE29" i="10" s="1"/>
  <c r="Q29" i="10"/>
  <c r="P88" i="10"/>
  <c r="AF88" i="10" s="1"/>
  <c r="AE88" i="10" s="1"/>
  <c r="AG88" i="10" s="1"/>
  <c r="Q88" i="10"/>
  <c r="P83" i="10"/>
  <c r="AF83" i="10" s="1"/>
  <c r="AE83" i="10" s="1"/>
  <c r="Q83" i="10"/>
  <c r="Q50" i="10"/>
  <c r="P50" i="10"/>
  <c r="AF50" i="10" s="1"/>
  <c r="AE50" i="10" s="1"/>
  <c r="Q54" i="10"/>
  <c r="P54" i="10"/>
  <c r="AF54" i="10" s="1"/>
  <c r="AE54" i="10" s="1"/>
  <c r="Q65" i="10"/>
  <c r="P65" i="10"/>
  <c r="AF65" i="10" s="1"/>
  <c r="AE65" i="10" s="1"/>
  <c r="M22" i="2"/>
  <c r="Z6" i="3"/>
  <c r="AL22" i="3"/>
  <c r="T6" i="3"/>
  <c r="Z22" i="3"/>
  <c r="N6" i="3"/>
  <c r="T30" i="3"/>
  <c r="AL14" i="3"/>
  <c r="T14" i="3"/>
  <c r="N22" i="2"/>
  <c r="Z38" i="3"/>
  <c r="N38" i="3"/>
  <c r="N14" i="3"/>
  <c r="AL30" i="3"/>
  <c r="Z14" i="3"/>
  <c r="N30" i="3"/>
  <c r="N22" i="3"/>
  <c r="AF22" i="3"/>
  <c r="T38" i="3"/>
  <c r="Z30" i="3"/>
  <c r="AF14" i="3"/>
  <c r="AF30" i="3"/>
  <c r="AL38" i="3"/>
  <c r="AL6" i="3"/>
  <c r="AF6" i="3"/>
  <c r="AF38" i="3"/>
  <c r="T22" i="3"/>
  <c r="P26" i="10"/>
  <c r="AF26" i="10" s="1"/>
  <c r="AE26" i="10" s="1"/>
  <c r="Q26" i="10"/>
  <c r="P49" i="10"/>
  <c r="AF49" i="10" s="1"/>
  <c r="AE49" i="10" s="1"/>
  <c r="Q49" i="10"/>
  <c r="Q81" i="10"/>
  <c r="P81" i="10"/>
  <c r="AF81" i="10" s="1"/>
  <c r="AE81" i="10" s="1"/>
  <c r="AG81" i="10" s="1"/>
  <c r="Q18" i="10"/>
  <c r="P18" i="10"/>
  <c r="AF18" i="10" s="1"/>
  <c r="AE18" i="10" s="1"/>
  <c r="AG18" i="10" s="1"/>
  <c r="Q42" i="10"/>
  <c r="P42" i="10"/>
  <c r="AF42" i="10" s="1"/>
  <c r="AE42" i="10" s="1"/>
  <c r="P68" i="10"/>
  <c r="AF68" i="10" s="1"/>
  <c r="AE68" i="10" s="1"/>
  <c r="AG68" i="10" s="1"/>
  <c r="Q68" i="10"/>
  <c r="P22" i="10"/>
  <c r="AF22" i="10" s="1"/>
  <c r="AE22" i="10" s="1"/>
  <c r="Q22" i="10"/>
  <c r="Q23" i="10"/>
  <c r="P23" i="10"/>
  <c r="AF23" i="10" s="1"/>
  <c r="AE23" i="10" s="1"/>
  <c r="Q69" i="10"/>
  <c r="P69" i="10"/>
  <c r="AF69" i="10" s="1"/>
  <c r="AE69" i="10" s="1"/>
  <c r="AG69" i="10" s="1"/>
  <c r="Q74" i="10"/>
  <c r="P74" i="10"/>
  <c r="AF74" i="10" s="1"/>
  <c r="AE74" i="10" s="1"/>
  <c r="Q51" i="10"/>
  <c r="P51" i="10"/>
  <c r="AF51" i="10" s="1"/>
  <c r="AE51" i="10" s="1"/>
  <c r="Q44" i="10"/>
  <c r="P44" i="10"/>
  <c r="AF44" i="10" s="1"/>
  <c r="AE44" i="10" s="1"/>
  <c r="AG44" i="10" s="1"/>
  <c r="P87" i="10"/>
  <c r="AF87" i="10" s="1"/>
  <c r="AE87" i="10" s="1"/>
  <c r="AG87" i="10" s="1"/>
  <c r="Q87" i="10"/>
  <c r="P20" i="10"/>
  <c r="AF20" i="10" s="1"/>
  <c r="AE20" i="10" s="1"/>
  <c r="Q20" i="10"/>
  <c r="Q86" i="10"/>
  <c r="P86" i="10"/>
  <c r="AF86" i="10" s="1"/>
  <c r="AE86" i="10" s="1"/>
  <c r="AG86" i="10" s="1"/>
  <c r="Q9" i="10"/>
  <c r="P9" i="10"/>
  <c r="AF9" i="10" s="1"/>
  <c r="AE9" i="10" s="1"/>
  <c r="Q72" i="10"/>
  <c r="P72" i="10"/>
  <c r="AF72" i="10" s="1"/>
  <c r="AE72" i="10" s="1"/>
  <c r="L24" i="3"/>
  <c r="L40" i="3"/>
  <c r="AD40" i="3"/>
  <c r="AJ8" i="3"/>
  <c r="X8" i="3"/>
  <c r="R32" i="3"/>
  <c r="AD24" i="3"/>
  <c r="L16" i="3"/>
  <c r="R8" i="3"/>
  <c r="AJ24" i="3"/>
  <c r="X40" i="3"/>
  <c r="AD8" i="3"/>
  <c r="AJ40" i="3"/>
  <c r="L8" i="3"/>
  <c r="X32" i="3"/>
  <c r="AD32" i="3"/>
  <c r="X24" i="3"/>
  <c r="N34" i="2"/>
  <c r="M34" i="2"/>
  <c r="R40" i="3"/>
  <c r="AJ32" i="3"/>
  <c r="X16" i="3"/>
  <c r="R24" i="3"/>
  <c r="L32" i="3"/>
  <c r="AD16" i="3"/>
  <c r="AJ16" i="3"/>
  <c r="R16" i="3"/>
  <c r="Q60" i="10"/>
  <c r="P60" i="10"/>
  <c r="AF60" i="10" s="1"/>
  <c r="AE60" i="10" s="1"/>
  <c r="Q33" i="10"/>
  <c r="P33" i="10"/>
  <c r="AF33" i="10" s="1"/>
  <c r="AE33" i="10" s="1"/>
  <c r="Q53" i="10"/>
  <c r="P53" i="10"/>
  <c r="AF53" i="10" s="1"/>
  <c r="AE53" i="10" s="1"/>
  <c r="Q91" i="10"/>
  <c r="P91" i="10"/>
  <c r="AF91" i="10" s="1"/>
  <c r="AE91" i="10" s="1"/>
  <c r="Q89" i="10"/>
  <c r="P89" i="10"/>
  <c r="AF89" i="10" s="1"/>
  <c r="AE89" i="10" s="1"/>
  <c r="AG89" i="10" s="1"/>
  <c r="M58" i="2"/>
  <c r="AL18" i="3"/>
  <c r="Z10" i="3"/>
  <c r="AL34" i="3"/>
  <c r="AF10" i="3"/>
  <c r="N10" i="3"/>
  <c r="AF34" i="3"/>
  <c r="AF26" i="3"/>
  <c r="AF42" i="3"/>
  <c r="AF18" i="3"/>
  <c r="Z26" i="3"/>
  <c r="Z34" i="3"/>
  <c r="Z18" i="3"/>
  <c r="T34" i="3"/>
  <c r="T10" i="3"/>
  <c r="AL26" i="3"/>
  <c r="N42" i="3"/>
  <c r="T26" i="3"/>
  <c r="N26" i="3"/>
  <c r="T18" i="3"/>
  <c r="N18" i="3"/>
  <c r="AL42" i="3"/>
  <c r="AL10" i="3"/>
  <c r="N34" i="3"/>
  <c r="T42" i="3"/>
  <c r="N58" i="2"/>
  <c r="Z42" i="3"/>
  <c r="P64" i="10"/>
  <c r="AF64" i="10" s="1"/>
  <c r="AE64" i="10" s="1"/>
  <c r="Q64" i="10"/>
  <c r="Q36" i="10"/>
  <c r="P36" i="10"/>
  <c r="AF36" i="10" s="1"/>
  <c r="AE36" i="10" s="1"/>
  <c r="AG36" i="10" s="1"/>
  <c r="Q57" i="10"/>
  <c r="P57" i="10"/>
  <c r="AF57" i="10" s="1"/>
  <c r="AE57" i="10" s="1"/>
  <c r="Q90" i="10"/>
  <c r="P90" i="10"/>
  <c r="AF90" i="10" s="1"/>
  <c r="AE90" i="10" s="1"/>
  <c r="AG90" i="10" s="1"/>
  <c r="P14" i="10"/>
  <c r="AF14" i="10" s="1"/>
  <c r="AE14" i="10" s="1"/>
  <c r="Q14" i="10"/>
  <c r="P75" i="10"/>
  <c r="AF75" i="10" s="1"/>
  <c r="AE75" i="10" s="1"/>
  <c r="Q75" i="10"/>
  <c r="Q11" i="10"/>
  <c r="P11" i="10"/>
  <c r="AF11" i="10" s="1"/>
  <c r="AE11" i="10" s="1"/>
  <c r="Q38" i="10"/>
  <c r="P38" i="10"/>
  <c r="AF38" i="10" s="1"/>
  <c r="AE38" i="10" s="1"/>
  <c r="P66" i="10"/>
  <c r="AF66" i="10" s="1"/>
  <c r="AE66" i="10" s="1"/>
  <c r="Q66" i="10"/>
  <c r="M40" i="2"/>
  <c r="AF8" i="3"/>
  <c r="T16" i="3"/>
  <c r="T24" i="3"/>
  <c r="N16" i="3"/>
  <c r="AL8" i="3"/>
  <c r="N40" i="3"/>
  <c r="AF32" i="3"/>
  <c r="N32" i="3"/>
  <c r="T8" i="3"/>
  <c r="Z40" i="3"/>
  <c r="AF24" i="3"/>
  <c r="T40" i="3"/>
  <c r="Z24" i="3"/>
  <c r="N24" i="3"/>
  <c r="Z8" i="3"/>
  <c r="AL16" i="3"/>
  <c r="AL40" i="3"/>
  <c r="N40" i="2"/>
  <c r="N8" i="3"/>
  <c r="AF16" i="3"/>
  <c r="AL24" i="3"/>
  <c r="T32" i="3"/>
  <c r="AL32" i="3"/>
  <c r="Z32" i="3"/>
  <c r="Z16" i="3"/>
  <c r="AF40" i="3"/>
  <c r="Q21" i="10"/>
  <c r="P21" i="10"/>
  <c r="AF21" i="10" s="1"/>
  <c r="AE21" i="10" s="1"/>
  <c r="Q73" i="10"/>
  <c r="P73" i="10"/>
  <c r="AF73" i="10" s="1"/>
  <c r="AE73" i="10" s="1"/>
  <c r="AG73" i="10" s="1"/>
  <c r="P93" i="10"/>
  <c r="AF93" i="10" s="1"/>
  <c r="AE93" i="10" s="1"/>
  <c r="AG93" i="10" s="1"/>
  <c r="Q93" i="10"/>
  <c r="P78" i="10"/>
  <c r="AF78" i="10" s="1"/>
  <c r="AE78" i="10" s="1"/>
  <c r="Q78" i="10"/>
  <c r="M64" i="2"/>
  <c r="AB44" i="3"/>
  <c r="P36" i="3"/>
  <c r="J12" i="3"/>
  <c r="P44" i="3"/>
  <c r="J36" i="3"/>
  <c r="AH28" i="3"/>
  <c r="AH20" i="3"/>
  <c r="P20" i="3"/>
  <c r="V12" i="3"/>
  <c r="AB36" i="3"/>
  <c r="AB12" i="3"/>
  <c r="AH36" i="3"/>
  <c r="AH44" i="3"/>
  <c r="V36" i="3"/>
  <c r="AB20" i="3"/>
  <c r="V28" i="3"/>
  <c r="J20" i="3"/>
  <c r="V44" i="3"/>
  <c r="J28" i="3"/>
  <c r="J44" i="3"/>
  <c r="AH12" i="3"/>
  <c r="AB28" i="3"/>
  <c r="V20" i="3"/>
  <c r="P12" i="3"/>
  <c r="N64" i="2"/>
  <c r="P28" i="3"/>
  <c r="Q30" i="10"/>
  <c r="P30" i="10"/>
  <c r="AF30" i="10" s="1"/>
  <c r="AE30" i="10" s="1"/>
  <c r="AG30" i="10" s="1"/>
  <c r="M46" i="2"/>
  <c r="V26" i="3"/>
  <c r="P26" i="3"/>
  <c r="AH18" i="3"/>
  <c r="N46" i="2"/>
  <c r="AH10" i="3"/>
  <c r="J18" i="3"/>
  <c r="P34" i="3"/>
  <c r="V42" i="3"/>
  <c r="J34" i="3"/>
  <c r="P42" i="3"/>
  <c r="V10" i="3"/>
  <c r="AB18" i="3"/>
  <c r="AH26" i="3"/>
  <c r="P10" i="3"/>
  <c r="AB26" i="3"/>
  <c r="J26" i="3"/>
  <c r="AH42" i="3"/>
  <c r="AH34" i="3"/>
  <c r="AB42" i="3"/>
  <c r="AB10" i="3"/>
  <c r="V34" i="3"/>
  <c r="J42" i="3"/>
  <c r="V18" i="3"/>
  <c r="P18" i="3"/>
  <c r="J10" i="3"/>
  <c r="AB34" i="3"/>
  <c r="P45" i="10"/>
  <c r="AF45" i="10" s="1"/>
  <c r="AE45" i="10" s="1"/>
  <c r="Q45" i="10"/>
  <c r="Q77" i="10"/>
  <c r="P77" i="10"/>
  <c r="AF77" i="10" s="1"/>
  <c r="AE77" i="10" s="1"/>
  <c r="Q94" i="10"/>
  <c r="P94" i="10"/>
  <c r="AF94" i="10" s="1"/>
  <c r="AE94" i="10" s="1"/>
  <c r="P13" i="10"/>
  <c r="AF13" i="10" s="1"/>
  <c r="AE13" i="10" s="1"/>
  <c r="Q13" i="10"/>
  <c r="P58" i="10"/>
  <c r="AF58" i="10" s="1"/>
  <c r="AE58" i="10" s="1"/>
  <c r="Q39" i="10"/>
  <c r="P39" i="10"/>
  <c r="AF39" i="10" s="1"/>
  <c r="AE39" i="10" s="1"/>
  <c r="AG39" i="10" s="1"/>
  <c r="P48" i="10"/>
  <c r="AF48" i="10" s="1"/>
  <c r="AE48" i="10" s="1"/>
  <c r="Q48" i="10"/>
  <c r="P79" i="10"/>
  <c r="AF79" i="10" s="1"/>
  <c r="AE79" i="10" s="1"/>
  <c r="Q79" i="10"/>
  <c r="P8" i="10"/>
  <c r="AF8" i="10" s="1"/>
  <c r="AE8" i="10" s="1"/>
  <c r="Q8" i="10"/>
  <c r="Q34" i="10"/>
  <c r="P34" i="10"/>
  <c r="AF34" i="10" s="1"/>
  <c r="AE34" i="10" s="1"/>
  <c r="Q55" i="10"/>
  <c r="P55" i="10"/>
  <c r="AF55" i="10" s="1"/>
  <c r="AE55" i="10" s="1"/>
  <c r="AG55" i="10" s="1"/>
  <c r="P63" i="10"/>
  <c r="AF63" i="10" s="1"/>
  <c r="AE63" i="10" s="1"/>
  <c r="AG63" i="10" s="1"/>
  <c r="Q63" i="10"/>
  <c r="P95" i="10"/>
  <c r="AF95" i="10" s="1"/>
  <c r="AE95" i="10" s="1"/>
  <c r="AG95" i="10" s="1"/>
  <c r="Q95" i="10"/>
  <c r="Q24" i="10"/>
  <c r="P24" i="10"/>
  <c r="AF24" i="10" s="1"/>
  <c r="AE24" i="10" s="1"/>
  <c r="Q84" i="10"/>
  <c r="P84" i="10"/>
  <c r="AF84" i="10" s="1"/>
  <c r="AE84" i="10" s="1"/>
  <c r="Q10" i="10"/>
  <c r="P10" i="10"/>
  <c r="AF10" i="10" s="1"/>
  <c r="AE10" i="10" s="1"/>
  <c r="Q17" i="10"/>
  <c r="P17" i="10"/>
  <c r="AF17" i="10" s="1"/>
  <c r="AE17" i="10" s="1"/>
  <c r="Q59" i="10"/>
  <c r="P59" i="10"/>
  <c r="AF59" i="10" s="1"/>
  <c r="AE59" i="10" s="1"/>
  <c r="P67" i="10"/>
  <c r="AF67" i="10" s="1"/>
  <c r="AE67" i="10" s="1"/>
  <c r="Q67" i="10"/>
  <c r="P96" i="10"/>
  <c r="AF96" i="10" s="1"/>
  <c r="AE96" i="10" s="1"/>
  <c r="AG96" i="10" s="1"/>
  <c r="Q96" i="10"/>
  <c r="P37" i="10"/>
  <c r="AF37" i="10" s="1"/>
  <c r="AE37" i="10" s="1"/>
  <c r="AG37" i="10" s="1"/>
  <c r="Q37" i="10"/>
  <c r="Q82" i="10"/>
  <c r="P82" i="10"/>
  <c r="AF82" i="10" s="1"/>
  <c r="AE82" i="10" s="1"/>
  <c r="AG82" i="10" s="1"/>
  <c r="Q19" i="10"/>
  <c r="P19" i="10"/>
  <c r="AF19" i="10" s="1"/>
  <c r="AE19" i="10" s="1"/>
  <c r="AG19" i="10" s="1"/>
  <c r="P62" i="10"/>
  <c r="AF62" i="10" s="1"/>
  <c r="AE62" i="10" s="1"/>
  <c r="Q62" i="10"/>
  <c r="Q70" i="10"/>
  <c r="P70" i="10"/>
  <c r="AF70" i="10" s="1"/>
  <c r="AE70" i="10" s="1"/>
  <c r="AG70" i="10" s="1"/>
  <c r="P76" i="10"/>
  <c r="AF76" i="10" s="1"/>
  <c r="AE76" i="10" s="1"/>
  <c r="AG76" i="10" s="1"/>
  <c r="Q76" i="10"/>
  <c r="J40" i="3"/>
  <c r="V24" i="3"/>
  <c r="AB8" i="3"/>
  <c r="AB24" i="3"/>
  <c r="AH32" i="3"/>
  <c r="AB40" i="3"/>
  <c r="V16" i="3"/>
  <c r="AH8" i="3"/>
  <c r="P32" i="3"/>
  <c r="V32" i="3"/>
  <c r="P8" i="3"/>
  <c r="J24" i="3"/>
  <c r="P24" i="3"/>
  <c r="P40" i="3"/>
  <c r="AH16" i="3"/>
  <c r="AH24" i="3"/>
  <c r="N28" i="2"/>
  <c r="AH40" i="3"/>
  <c r="J32" i="3"/>
  <c r="V40" i="3"/>
  <c r="J16" i="3"/>
  <c r="P16" i="3"/>
  <c r="J8" i="3"/>
  <c r="V8" i="3"/>
  <c r="M28" i="2"/>
  <c r="AB16" i="3"/>
  <c r="AB32" i="3"/>
  <c r="P32" i="10"/>
  <c r="AF32" i="10" s="1"/>
  <c r="AE32" i="10" s="1"/>
  <c r="AG32" i="10" s="1"/>
  <c r="Q32" i="10"/>
  <c r="Q80" i="10"/>
  <c r="P80" i="10"/>
  <c r="AF80" i="10" s="1"/>
  <c r="AE80" i="10" s="1"/>
  <c r="AG80" i="10" s="1"/>
  <c r="M52" i="2"/>
  <c r="AJ10" i="3"/>
  <c r="AJ42" i="3"/>
  <c r="AD26" i="3"/>
  <c r="L34" i="3"/>
  <c r="R10" i="3"/>
  <c r="AJ26" i="3"/>
  <c r="R26" i="3"/>
  <c r="L26" i="3"/>
  <c r="AD34" i="3"/>
  <c r="L42" i="3"/>
  <c r="L18" i="3"/>
  <c r="X26" i="3"/>
  <c r="X34" i="3"/>
  <c r="AJ34" i="3"/>
  <c r="AD42" i="3"/>
  <c r="R42" i="3"/>
  <c r="AD18" i="3"/>
  <c r="X18" i="3"/>
  <c r="X42" i="3"/>
  <c r="R18" i="3"/>
  <c r="R34" i="3"/>
  <c r="AJ18" i="3"/>
  <c r="N52" i="2"/>
  <c r="L10" i="3"/>
  <c r="AD10" i="3"/>
  <c r="X10" i="3"/>
  <c r="P46" i="10"/>
  <c r="AF46" i="10" s="1"/>
  <c r="AE46" i="10" s="1"/>
  <c r="Q46" i="10"/>
  <c r="Q47" i="10"/>
  <c r="P47" i="10"/>
  <c r="AF47" i="10" s="1"/>
  <c r="AE47" i="10" s="1"/>
  <c r="AG47" i="10" s="1"/>
  <c r="Q31" i="10"/>
  <c r="P31" i="10"/>
  <c r="AF31" i="10" s="1"/>
  <c r="AE31" i="10" s="1"/>
  <c r="AG31" i="10" s="1"/>
  <c r="Q40" i="10"/>
  <c r="P40" i="10"/>
  <c r="AF40" i="10" s="1"/>
  <c r="AE40" i="10" s="1"/>
  <c r="AG40" i="10" s="1"/>
  <c r="P85" i="10"/>
  <c r="AF85" i="10" s="1"/>
  <c r="AE85" i="10" s="1"/>
  <c r="AG85" i="10" s="1"/>
  <c r="Q85" i="10"/>
  <c r="P12" i="10"/>
  <c r="AF12" i="10" s="1"/>
  <c r="AE12" i="10" s="1"/>
  <c r="Q12" i="10"/>
  <c r="P25" i="10"/>
  <c r="AF25" i="10" s="1"/>
  <c r="AE25" i="10" s="1"/>
  <c r="AG25" i="10" s="1"/>
  <c r="Q25" i="10"/>
  <c r="P41" i="10"/>
  <c r="AF41" i="10" s="1"/>
  <c r="AE41" i="10" s="1"/>
  <c r="AG41" i="10" s="1"/>
  <c r="Q41" i="10"/>
  <c r="M10" i="2"/>
  <c r="P30" i="3"/>
  <c r="P38" i="3"/>
  <c r="AH22" i="3"/>
  <c r="AH6" i="3"/>
  <c r="AB14" i="3"/>
  <c r="P22" i="3"/>
  <c r="AH38" i="3"/>
  <c r="AB22" i="3"/>
  <c r="V22" i="3"/>
  <c r="AH14" i="3"/>
  <c r="J14" i="3"/>
  <c r="V6" i="3"/>
  <c r="P6" i="3"/>
  <c r="J38" i="3"/>
  <c r="J30" i="3"/>
  <c r="N10" i="2"/>
  <c r="V14" i="3"/>
  <c r="AH30" i="3"/>
  <c r="AB38" i="3"/>
  <c r="V30" i="3"/>
  <c r="J6" i="3"/>
  <c r="V38" i="3"/>
  <c r="AB30" i="3"/>
  <c r="P14" i="3"/>
  <c r="AB6" i="3"/>
  <c r="J22" i="3"/>
  <c r="AG78" i="10" l="1"/>
  <c r="AG34" i="10"/>
  <c r="AG20" i="10"/>
  <c r="AG72" i="10"/>
  <c r="AG74" i="10"/>
  <c r="AG22" i="10"/>
  <c r="AG66" i="10"/>
  <c r="AG62" i="10"/>
  <c r="AG64" i="10"/>
  <c r="AG48" i="10"/>
  <c r="AG58" i="10"/>
  <c r="AG28" i="10"/>
  <c r="AG9" i="10"/>
  <c r="AG51" i="10"/>
  <c r="AG59" i="10"/>
  <c r="AG60" i="10"/>
  <c r="AG83" i="10"/>
  <c r="AG79" i="10"/>
  <c r="AG50" i="10"/>
  <c r="AG61" i="10"/>
  <c r="AG24" i="10"/>
  <c r="AG14" i="10"/>
  <c r="AG46" i="10"/>
  <c r="AG17" i="10"/>
  <c r="AG8" i="10"/>
  <c r="AG13" i="10"/>
  <c r="AG38" i="10"/>
  <c r="AG75" i="10"/>
  <c r="AG91" i="10"/>
  <c r="AG65" i="10"/>
  <c r="AG16" i="10"/>
  <c r="AG94" i="10"/>
  <c r="AG53" i="10"/>
  <c r="AG49" i="10"/>
  <c r="AG54" i="10"/>
  <c r="AG67" i="10"/>
  <c r="AG11" i="10"/>
  <c r="AG45" i="10"/>
  <c r="O49" i="4"/>
  <c r="AA19" i="4"/>
  <c r="AM9" i="4"/>
  <c r="AG39" i="4"/>
  <c r="O19" i="4"/>
  <c r="AA9" i="4"/>
  <c r="AG49" i="4"/>
  <c r="AM49" i="4"/>
  <c r="U19" i="4"/>
  <c r="O9" i="4"/>
  <c r="U49" i="4"/>
  <c r="U39" i="4"/>
  <c r="U29" i="4"/>
  <c r="AC33" i="2"/>
  <c r="AA39" i="4"/>
  <c r="O29" i="4"/>
  <c r="U9" i="4"/>
  <c r="AG19" i="4"/>
  <c r="AG9" i="4"/>
  <c r="AA49" i="4"/>
  <c r="AG29" i="4"/>
  <c r="AM29" i="4"/>
  <c r="AM39" i="4"/>
  <c r="AM19" i="4"/>
  <c r="O39" i="4"/>
  <c r="AA29" i="4"/>
  <c r="AF38" i="4"/>
  <c r="Z48" i="4"/>
  <c r="AF8" i="4"/>
  <c r="AL38" i="4"/>
  <c r="T38" i="4"/>
  <c r="T28" i="4"/>
  <c r="Z18" i="4"/>
  <c r="N38" i="4"/>
  <c r="T8" i="4"/>
  <c r="N18" i="4"/>
  <c r="N48" i="4"/>
  <c r="AL8" i="4"/>
  <c r="AC26" i="2"/>
  <c r="AL18" i="4"/>
  <c r="Z28" i="4"/>
  <c r="AL48" i="4"/>
  <c r="N8" i="4"/>
  <c r="AF18" i="4"/>
  <c r="AF28" i="4"/>
  <c r="Z38" i="4"/>
  <c r="Z8" i="4"/>
  <c r="N28" i="4"/>
  <c r="T48" i="4"/>
  <c r="AL28" i="4"/>
  <c r="AF48" i="4"/>
  <c r="T18" i="4"/>
  <c r="AL37" i="4"/>
  <c r="AL27" i="4"/>
  <c r="Z7" i="4"/>
  <c r="N37" i="4"/>
  <c r="N27" i="4"/>
  <c r="AF7" i="4"/>
  <c r="N47" i="4"/>
  <c r="AF17" i="4"/>
  <c r="N17" i="4"/>
  <c r="T17" i="4"/>
  <c r="T7" i="4"/>
  <c r="Z37" i="4"/>
  <c r="AF27" i="4"/>
  <c r="AL47" i="4"/>
  <c r="T37" i="4"/>
  <c r="AC20" i="2"/>
  <c r="AL7" i="4"/>
  <c r="Z47" i="4"/>
  <c r="Z27" i="4"/>
  <c r="T47" i="4"/>
  <c r="N7" i="4"/>
  <c r="AF47" i="4"/>
  <c r="AL17" i="4"/>
  <c r="Z17" i="4"/>
  <c r="T27" i="4"/>
  <c r="AF37" i="4"/>
  <c r="AG12" i="10"/>
  <c r="L47" i="4"/>
  <c r="AJ17" i="4"/>
  <c r="R17" i="4"/>
  <c r="AD37" i="4"/>
  <c r="L17" i="4"/>
  <c r="R7" i="4"/>
  <c r="AD47" i="4"/>
  <c r="AJ27" i="4"/>
  <c r="AD27" i="4"/>
  <c r="L7" i="4"/>
  <c r="R47" i="4"/>
  <c r="X37" i="4"/>
  <c r="X27" i="4"/>
  <c r="L27" i="4"/>
  <c r="X7" i="4"/>
  <c r="X17" i="4"/>
  <c r="X47" i="4"/>
  <c r="AJ37" i="4"/>
  <c r="R27" i="4"/>
  <c r="AD7" i="4"/>
  <c r="AJ47" i="4"/>
  <c r="R37" i="4"/>
  <c r="AD17" i="4"/>
  <c r="L37" i="4"/>
  <c r="AJ7" i="4"/>
  <c r="AC18" i="2"/>
  <c r="AK37" i="4"/>
  <c r="M17" i="4"/>
  <c r="AE7" i="4"/>
  <c r="Y47" i="4"/>
  <c r="M37" i="4"/>
  <c r="Y7" i="4"/>
  <c r="AC19" i="2"/>
  <c r="AE47" i="4"/>
  <c r="AE17" i="4"/>
  <c r="Y17" i="4"/>
  <c r="S27" i="4"/>
  <c r="S7" i="4"/>
  <c r="Y37" i="4"/>
  <c r="AE27" i="4"/>
  <c r="AK47" i="4"/>
  <c r="S17" i="4"/>
  <c r="AE37" i="4"/>
  <c r="S47" i="4"/>
  <c r="AK27" i="4"/>
  <c r="AK17" i="4"/>
  <c r="M47" i="4"/>
  <c r="AK7" i="4"/>
  <c r="M7" i="4"/>
  <c r="M27" i="4"/>
  <c r="S37" i="4"/>
  <c r="Y27" i="4"/>
  <c r="AC52" i="4"/>
  <c r="K42" i="4"/>
  <c r="AI12" i="4"/>
  <c r="K52" i="4"/>
  <c r="AI42" i="4"/>
  <c r="Q12" i="4"/>
  <c r="Q52" i="4"/>
  <c r="AI32" i="4"/>
  <c r="K22" i="4"/>
  <c r="AC42" i="4"/>
  <c r="W32" i="4"/>
  <c r="W12" i="4"/>
  <c r="Q42" i="4"/>
  <c r="K32" i="4"/>
  <c r="W22" i="4"/>
  <c r="Q22" i="4"/>
  <c r="AC12" i="4"/>
  <c r="AI52" i="4"/>
  <c r="AI22" i="4"/>
  <c r="W52" i="4"/>
  <c r="K12" i="4"/>
  <c r="W42" i="4"/>
  <c r="AC47" i="2"/>
  <c r="AC22" i="4"/>
  <c r="AC32" i="4"/>
  <c r="Q32" i="4"/>
  <c r="W38" i="4"/>
  <c r="AC8" i="4"/>
  <c r="Q48" i="4"/>
  <c r="AI48" i="4"/>
  <c r="AI8" i="4"/>
  <c r="K38" i="4"/>
  <c r="W18" i="4"/>
  <c r="AC28" i="4"/>
  <c r="AC18" i="4"/>
  <c r="W28" i="4"/>
  <c r="W48" i="4"/>
  <c r="Q8" i="4"/>
  <c r="AI18" i="4"/>
  <c r="K8" i="4"/>
  <c r="AC23" i="2"/>
  <c r="W8" i="4"/>
  <c r="K28" i="4"/>
  <c r="K18" i="4"/>
  <c r="K48" i="4"/>
  <c r="AC38" i="4"/>
  <c r="Q18" i="4"/>
  <c r="Q28" i="4"/>
  <c r="AI28" i="4"/>
  <c r="AI38" i="4"/>
  <c r="AC48" i="4"/>
  <c r="Q38" i="4"/>
  <c r="K50" i="4"/>
  <c r="Q30" i="4"/>
  <c r="AI10" i="4"/>
  <c r="AI40" i="4"/>
  <c r="K30" i="4"/>
  <c r="K20" i="4"/>
  <c r="AI50" i="4"/>
  <c r="K40" i="4"/>
  <c r="W30" i="4"/>
  <c r="W50" i="4"/>
  <c r="AC30" i="4"/>
  <c r="AI20" i="4"/>
  <c r="AC35" i="2"/>
  <c r="Q40" i="4"/>
  <c r="AI30" i="4"/>
  <c r="Q50" i="4"/>
  <c r="AC10" i="4"/>
  <c r="AC20" i="4"/>
  <c r="Q10" i="4"/>
  <c r="Q20" i="4"/>
  <c r="W40" i="4"/>
  <c r="AC50" i="4"/>
  <c r="W10" i="4"/>
  <c r="AC40" i="4"/>
  <c r="W20" i="4"/>
  <c r="K10" i="4"/>
  <c r="AM52" i="4"/>
  <c r="U32" i="4"/>
  <c r="AG12" i="4"/>
  <c r="AA12" i="4"/>
  <c r="AG42" i="4"/>
  <c r="AA32" i="4"/>
  <c r="AM22" i="4"/>
  <c r="U42" i="4"/>
  <c r="O32" i="4"/>
  <c r="O12" i="4"/>
  <c r="AM42" i="4"/>
  <c r="AG22" i="4"/>
  <c r="AA42" i="4"/>
  <c r="AG32" i="4"/>
  <c r="U22" i="4"/>
  <c r="O22" i="4"/>
  <c r="AA52" i="4"/>
  <c r="AM12" i="4"/>
  <c r="O52" i="4"/>
  <c r="AC51" i="2"/>
  <c r="AG52" i="4"/>
  <c r="U52" i="4"/>
  <c r="O42" i="4"/>
  <c r="AM32" i="4"/>
  <c r="U12" i="4"/>
  <c r="AA22" i="4"/>
  <c r="K49" i="4"/>
  <c r="W29" i="4"/>
  <c r="Q29" i="4"/>
  <c r="W49" i="4"/>
  <c r="AI19" i="4"/>
  <c r="AC29" i="4"/>
  <c r="AC49" i="4"/>
  <c r="Q39" i="4"/>
  <c r="Q19" i="4"/>
  <c r="K9" i="4"/>
  <c r="AI49" i="4"/>
  <c r="K19" i="4"/>
  <c r="AC9" i="4"/>
  <c r="AI9" i="4"/>
  <c r="W9" i="4"/>
  <c r="AC29" i="2"/>
  <c r="Q49" i="4"/>
  <c r="AI39" i="4"/>
  <c r="W39" i="4"/>
  <c r="Q9" i="4"/>
  <c r="W19" i="4"/>
  <c r="K39" i="4"/>
  <c r="AC19" i="4"/>
  <c r="AC39" i="4"/>
  <c r="AI29" i="4"/>
  <c r="K29" i="4"/>
  <c r="AD39" i="4"/>
  <c r="X39" i="4"/>
  <c r="X9" i="4"/>
  <c r="R49" i="4"/>
  <c r="X29" i="4"/>
  <c r="R29" i="4"/>
  <c r="AC30" i="2"/>
  <c r="L49" i="4"/>
  <c r="AJ19" i="4"/>
  <c r="R19" i="4"/>
  <c r="R39" i="4"/>
  <c r="AD9" i="4"/>
  <c r="AJ29" i="4"/>
  <c r="R9" i="4"/>
  <c r="L29" i="4"/>
  <c r="AJ9" i="4"/>
  <c r="X19" i="4"/>
  <c r="L9" i="4"/>
  <c r="AJ39" i="4"/>
  <c r="AD29" i="4"/>
  <c r="AD19" i="4"/>
  <c r="L39" i="4"/>
  <c r="AD49" i="4"/>
  <c r="X49" i="4"/>
  <c r="AJ49" i="4"/>
  <c r="L19" i="4"/>
  <c r="AG42" i="10"/>
  <c r="AK46" i="4"/>
  <c r="S36" i="4"/>
  <c r="S26" i="4"/>
  <c r="M6" i="4"/>
  <c r="AE46" i="4"/>
  <c r="Y46" i="4"/>
  <c r="AK26" i="4"/>
  <c r="AE26" i="4"/>
  <c r="S46" i="4"/>
  <c r="AK36" i="4"/>
  <c r="M26" i="4"/>
  <c r="S6" i="4"/>
  <c r="M16" i="4"/>
  <c r="Y36" i="4"/>
  <c r="AE16" i="4"/>
  <c r="M36" i="4"/>
  <c r="AE6" i="4"/>
  <c r="AE36" i="4"/>
  <c r="S16" i="4"/>
  <c r="AK16" i="4"/>
  <c r="AC13" i="2"/>
  <c r="AK6" i="4"/>
  <c r="M46" i="4"/>
  <c r="Y6" i="4"/>
  <c r="Y16" i="4"/>
  <c r="Y26" i="4"/>
  <c r="O46" i="4"/>
  <c r="U26" i="4"/>
  <c r="O6" i="4"/>
  <c r="AM36" i="4"/>
  <c r="O26" i="4"/>
  <c r="AG6" i="4"/>
  <c r="AG46" i="4"/>
  <c r="AA36" i="4"/>
  <c r="AA16" i="4"/>
  <c r="U6" i="4"/>
  <c r="AA46" i="4"/>
  <c r="O36" i="4"/>
  <c r="AM6" i="4"/>
  <c r="AC15" i="2"/>
  <c r="U46" i="4"/>
  <c r="AG26" i="4"/>
  <c r="AA6" i="4"/>
  <c r="U36" i="4"/>
  <c r="AM46" i="4"/>
  <c r="AG16" i="4"/>
  <c r="U16" i="4"/>
  <c r="O16" i="4"/>
  <c r="AG36" i="4"/>
  <c r="AM26" i="4"/>
  <c r="AM16" i="4"/>
  <c r="AA26" i="4"/>
  <c r="P38" i="4"/>
  <c r="V38" i="4"/>
  <c r="AH48" i="4"/>
  <c r="AB38" i="4"/>
  <c r="AH28" i="4"/>
  <c r="P28" i="4"/>
  <c r="J8" i="4"/>
  <c r="V28" i="4"/>
  <c r="AB18" i="4"/>
  <c r="AC22" i="2"/>
  <c r="J28" i="4"/>
  <c r="P18" i="4"/>
  <c r="AH18" i="4"/>
  <c r="AB8" i="4"/>
  <c r="AB48" i="4"/>
  <c r="V18" i="4"/>
  <c r="P8" i="4"/>
  <c r="P48" i="4"/>
  <c r="V8" i="4"/>
  <c r="J48" i="4"/>
  <c r="V48" i="4"/>
  <c r="J18" i="4"/>
  <c r="AH38" i="4"/>
  <c r="AH8" i="4"/>
  <c r="AB28" i="4"/>
  <c r="J38" i="4"/>
  <c r="AI34" i="4"/>
  <c r="Q24" i="4"/>
  <c r="K24" i="4"/>
  <c r="AI24" i="4"/>
  <c r="AC34" i="4"/>
  <c r="W24" i="4"/>
  <c r="AC14" i="4"/>
  <c r="W54" i="4"/>
  <c r="K34" i="4"/>
  <c r="W44" i="4"/>
  <c r="AI14" i="4"/>
  <c r="K44" i="4"/>
  <c r="Q34" i="4"/>
  <c r="AC24" i="4"/>
  <c r="Q54" i="4"/>
  <c r="W14" i="4"/>
  <c r="AI44" i="4"/>
  <c r="K54" i="4"/>
  <c r="W34" i="4"/>
  <c r="AC54" i="4"/>
  <c r="Q44" i="4"/>
  <c r="AI54" i="4"/>
  <c r="K14" i="4"/>
  <c r="Q14" i="4"/>
  <c r="AC44" i="4"/>
  <c r="AC59" i="2"/>
  <c r="AG84" i="10"/>
  <c r="AI36" i="4"/>
  <c r="K16" i="4"/>
  <c r="AC6" i="4"/>
  <c r="AC46" i="4"/>
  <c r="Q26" i="4"/>
  <c r="K26" i="4"/>
  <c r="AC36" i="4"/>
  <c r="AC16" i="4"/>
  <c r="W16" i="4"/>
  <c r="Q36" i="4"/>
  <c r="Q16" i="4"/>
  <c r="W26" i="4"/>
  <c r="W46" i="4"/>
  <c r="AI26" i="4"/>
  <c r="AI16" i="4"/>
  <c r="K36" i="4"/>
  <c r="AC26" i="4"/>
  <c r="AI6" i="4"/>
  <c r="W6" i="4"/>
  <c r="Q46" i="4"/>
  <c r="K6" i="4"/>
  <c r="K46" i="4"/>
  <c r="Q6" i="4"/>
  <c r="AI46" i="4"/>
  <c r="W36" i="4"/>
  <c r="AC11" i="2"/>
  <c r="AA54" i="4"/>
  <c r="AG34" i="4"/>
  <c r="AG14" i="4"/>
  <c r="AC63" i="2"/>
  <c r="AG44" i="4"/>
  <c r="O34" i="4"/>
  <c r="AA24" i="4"/>
  <c r="U44" i="4"/>
  <c r="O44" i="4"/>
  <c r="AM14" i="4"/>
  <c r="AG54" i="4"/>
  <c r="AG24" i="4"/>
  <c r="AM24" i="4"/>
  <c r="AM54" i="4"/>
  <c r="AA44" i="4"/>
  <c r="U24" i="4"/>
  <c r="O14" i="4"/>
  <c r="AM34" i="4"/>
  <c r="AA34" i="4"/>
  <c r="U14" i="4"/>
  <c r="O24" i="4"/>
  <c r="O54" i="4"/>
  <c r="AA14" i="4"/>
  <c r="AM44" i="4"/>
  <c r="U54" i="4"/>
  <c r="U34" i="4"/>
  <c r="AJ46" i="4"/>
  <c r="AD26" i="4"/>
  <c r="AJ16" i="4"/>
  <c r="R6" i="4"/>
  <c r="X46" i="4"/>
  <c r="R26" i="4"/>
  <c r="X16" i="4"/>
  <c r="AC12" i="2"/>
  <c r="L46" i="4"/>
  <c r="AD16" i="4"/>
  <c r="L16" i="4"/>
  <c r="AD46" i="4"/>
  <c r="R16" i="4"/>
  <c r="AJ6" i="4"/>
  <c r="AJ36" i="4"/>
  <c r="R36" i="4"/>
  <c r="X6" i="4"/>
  <c r="X26" i="4"/>
  <c r="L26" i="4"/>
  <c r="L6" i="4"/>
  <c r="AD36" i="4"/>
  <c r="R46" i="4"/>
  <c r="X36" i="4"/>
  <c r="AJ26" i="4"/>
  <c r="L36" i="4"/>
  <c r="AD6" i="4"/>
  <c r="AG15" i="10"/>
  <c r="AG21" i="10"/>
  <c r="AG77" i="10"/>
  <c r="AG43" i="10"/>
  <c r="AG23" i="10"/>
  <c r="AG35" i="10"/>
  <c r="AG29" i="10"/>
  <c r="AG26" i="10"/>
  <c r="AG92" i="10"/>
  <c r="AG27" i="10"/>
  <c r="AG57" i="10"/>
  <c r="AG10" i="10"/>
  <c r="AG33" i="10"/>
</calcChain>
</file>

<file path=xl/sharedStrings.xml><?xml version="1.0" encoding="utf-8"?>
<sst xmlns="http://schemas.openxmlformats.org/spreadsheetml/2006/main" count="1908" uniqueCount="605">
  <si>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</si>
  <si>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</si>
  <si>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</si>
  <si>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</si>
  <si>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</si>
  <si>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</si>
  <si>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</si>
  <si>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</si>
  <si>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</si>
  <si>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</si>
  <si>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</si>
  <si>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</si>
  <si>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</si>
  <si>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</si>
  <si>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</si>
  <si>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</si>
  <si>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</si>
  <si>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</si>
  <si>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</si>
  <si>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</si>
  <si>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</si>
  <si>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</si>
  <si>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</si>
  <si>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</si>
  <si>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</si>
  <si>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</si>
  <si>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</si>
  <si>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</si>
  <si>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</si>
  <si>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</si>
  <si>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</si>
  <si>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</si>
  <si>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</si>
  <si>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</si>
  <si>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</si>
  <si>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</si>
  <si>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</si>
  <si>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</si>
  <si>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</si>
  <si>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</si>
  <si>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</si>
  <si>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</si>
  <si>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</si>
  <si>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</si>
  <si>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</si>
  <si>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</si>
  <si>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</si>
  <si>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</si>
  <si>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</si>
  <si>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</si>
  <si>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</si>
  <si>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</si>
  <si>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</si>
  <si>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</si>
  <si>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</si>
  <si>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</si>
  <si>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</si>
  <si>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</si>
  <si>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</si>
  <si>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</si>
  <si>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</si>
  <si>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</si>
  <si>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</si>
  <si>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</si>
  <si>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</si>
  <si>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</si>
  <si>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</si>
  <si>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</si>
  <si>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</si>
  <si>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</si>
  <si>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</si>
  <si>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</si>
  <si>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Criterios de impacto</t>
  </si>
  <si>
    <t>Observación de criterio</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</si>
  <si>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</si>
  <si>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</si>
  <si>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</si>
  <si>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</si>
  <si>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</si>
  <si>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</si>
  <si>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</si>
  <si>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</si>
  <si>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</si>
  <si>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</si>
  <si>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</si>
  <si>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</si>
  <si>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</si>
  <si>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</si>
  <si>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</si>
  <si>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</si>
  <si>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</si>
  <si>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</si>
  <si>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</si>
  <si>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</si>
  <si>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</si>
  <si>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</si>
  <si>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</si>
  <si>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</si>
  <si>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</si>
  <si>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</si>
  <si>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</si>
  <si>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</si>
  <si>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</si>
  <si>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</si>
  <si>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</si>
  <si>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</si>
  <si>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</si>
  <si>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</si>
  <si>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</si>
  <si>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</si>
  <si>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</si>
  <si>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</si>
  <si>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</si>
  <si>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</si>
  <si>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</si>
  <si>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</si>
  <si>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</si>
  <si>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</si>
  <si>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</si>
  <si>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</si>
  <si>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</si>
  <si>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</si>
  <si>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</si>
  <si>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</si>
  <si>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</si>
  <si>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</si>
  <si>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</si>
  <si>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</si>
  <si>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</si>
  <si>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</si>
  <si>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</si>
  <si>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</si>
  <si>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</si>
  <si>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</si>
  <si>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</si>
  <si>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</si>
  <si>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</si>
  <si>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</si>
  <si>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</si>
  <si>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</si>
  <si>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</si>
  <si>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</si>
  <si>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</si>
  <si>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</si>
  <si>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</si>
  <si>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</si>
  <si>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</si>
  <si>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</si>
  <si>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</si>
  <si>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</si>
  <si>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</si>
  <si>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</si>
  <si>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</si>
  <si>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</si>
  <si>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</si>
  <si>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</si>
  <si>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</si>
  <si>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</si>
  <si>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</si>
  <si>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</si>
  <si>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</si>
  <si>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</si>
  <si>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</si>
  <si>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</si>
  <si>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</si>
  <si>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</si>
  <si>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</si>
  <si>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</si>
  <si>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</si>
  <si>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</si>
  <si>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</si>
  <si>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</si>
  <si>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</si>
  <si>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</si>
  <si>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</si>
  <si>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</si>
  <si>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</si>
  <si>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</si>
  <si>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</si>
  <si>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</si>
  <si>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</si>
  <si>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</si>
  <si>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</si>
  <si>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</si>
  <si>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</si>
  <si>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</si>
  <si>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</si>
  <si>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</si>
  <si>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</si>
  <si>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</si>
  <si>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</si>
  <si>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</si>
  <si>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</si>
  <si>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</si>
  <si>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</si>
  <si>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</si>
  <si>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</si>
  <si>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</si>
  <si>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</si>
  <si>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</si>
  <si>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</si>
  <si>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</si>
  <si>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</si>
  <si>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</si>
  <si>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</si>
  <si>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</si>
  <si>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</si>
  <si>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</si>
  <si>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</si>
  <si>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</si>
  <si>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MATRIZ DE RIESGOS DE LA CORPORACIÓN AUTÓNOMA REGIONAL DEL  TOLIMA - CORTOLIMA</t>
  </si>
  <si>
    <t xml:space="preserve">
Inherente</t>
  </si>
  <si>
    <t xml:space="preserve">Impacto </t>
  </si>
  <si>
    <t>% P</t>
  </si>
  <si>
    <t>% I</t>
  </si>
  <si>
    <t>% PS</t>
  </si>
  <si>
    <t>% IS</t>
  </si>
  <si>
    <t xml:space="preserve">Seguimiento ambiental a proyectos permisionados o licenciados </t>
  </si>
  <si>
    <t xml:space="preserve">PROCESO </t>
  </si>
  <si>
    <t xml:space="preserve">TIPO DE PROCESO </t>
  </si>
  <si>
    <t>ACTIVIDAD</t>
  </si>
  <si>
    <t>SI</t>
  </si>
  <si>
    <t xml:space="preserve">Monitoreo de calidad del agua </t>
  </si>
  <si>
    <t>Manejo post decomiso de fauna silvestre</t>
  </si>
  <si>
    <t xml:space="preserve">Contribuir al adecuado manejo de las relaciones entre los diferentes órganos de Dirección y Administración de la Corporación, con el propósito de hacer efectiva la conducción de la entidad, coordinando las actividades de la gestión del talento humano, la administración de bienes y servicios, la gestión contable y financiera y la gestión documental </t>
  </si>
  <si>
    <t>Personal insuficiente para atender la demanda, 
Falta de elementos que permitan la digitalización de los documentos radicados en la sede territorial y
Seguridad de la información.</t>
  </si>
  <si>
    <t>Desarrollo Ambiental Sostenible</t>
  </si>
  <si>
    <t>Asesoría y asistencia técnica a la instrumentalización  de la política pública de Educación Ambiental (CIDEAS - PRAES - PROCEDAS - REDES AMBIENTALES-LÍDERES AMBIENTALES Y MINORIAS ÉTINICAS)</t>
  </si>
  <si>
    <t>por omisión del funcionario en la gestión misional</t>
  </si>
  <si>
    <t>no dar atención y efectividad a los procesos previos licitatorios</t>
  </si>
  <si>
    <t>la falta de experticia e idoneidad y compromiso de parte de los profesionales de apoyo a la gestión</t>
  </si>
  <si>
    <t>Seguimiento a proyectos de producción más limpia en ejecución y posterior</t>
  </si>
  <si>
    <t>falta de continuidad en los proyectos establecidos</t>
  </si>
  <si>
    <t>no efectuar los seguimientos verificadores para el cumplimiento contractual, por falta de asignación de recursos y personal técnica asignada con carencia de idoneidad</t>
  </si>
  <si>
    <t xml:space="preserve">El profesional Especializado y universitarios realizan informes de gestión y seguimiento a las supervisiones con recomendaciones de mantenimientos y seguimientos al subdirector para que sean tenidos en cuenta las recomendaciones respectivas, y se asigne el respectivo presupuesto
 </t>
  </si>
  <si>
    <t>Planificación de proyectos de producción más limpia</t>
  </si>
  <si>
    <t>pérdida parcial o total de las inversiones por falta de estudios o diseños bien elaborados; generando afectación</t>
  </si>
  <si>
    <t>que el personal asignado carece de idoneidad y experticia y por premura de solicitudes internas a la gestión</t>
  </si>
  <si>
    <t>Realizar Supervisiones de producción más limpia</t>
  </si>
  <si>
    <t xml:space="preserve"> falta de seguimiento de los supervisores con carencia de rigor técnico, idoneidad y planificación de las actividades propias contractuales</t>
  </si>
  <si>
    <t>la dificultad de realizar los operativos de control</t>
  </si>
  <si>
    <t>falta de personal para atender los operativos</t>
  </si>
  <si>
    <t xml:space="preserve">Subdirector Solicita apoyo a los otros procesos </t>
  </si>
  <si>
    <t>Seguimientos a procesos sancionatorios</t>
  </si>
  <si>
    <t>congestión e incumplimiento con el cronograma establecido para las licitaciones públicas</t>
  </si>
  <si>
    <t>sobre carga laboral de los funcionarios y alto número de supervisiones por funcionario.</t>
  </si>
  <si>
    <t>Relacionamiento institucional</t>
  </si>
  <si>
    <t xml:space="preserve">Entrega de  información  escrito y Actualización de medios internos y externos digitales </t>
  </si>
  <si>
    <t>emisión una información inconsistente</t>
  </si>
  <si>
    <t>Jefe Oficina asesora hace Revisión y visto bueno de aprobación</t>
  </si>
  <si>
    <t>que los grupos de valor no reciban el mensaje informativo</t>
  </si>
  <si>
    <t>fallas en el sistema tecnológico</t>
  </si>
  <si>
    <t>Gestión Financiera</t>
  </si>
  <si>
    <t>Elaboración de las conciliaciones bancarias</t>
  </si>
  <si>
    <t>demora en la entrega de las conciliaciones</t>
  </si>
  <si>
    <t>no contar con información contable conciliada para toma de decisiones</t>
  </si>
  <si>
    <t>El contador hace relación de las conciliaciones elaboradas y pendientes.</t>
  </si>
  <si>
    <t>Verificación de los soportes para la elaboración de cuentas por pagar</t>
  </si>
  <si>
    <t>falta de articulación entre dependencias para la entrega de documentos soportes de pago y elaboración de cuentas</t>
  </si>
  <si>
    <t>Gestión Administrativa</t>
  </si>
  <si>
    <t>Registro de Correspondencia Recibida y Despachada</t>
  </si>
  <si>
    <t>prescripción  de obligaciones pecuniarias</t>
  </si>
  <si>
    <t>adopción de decisiones fuera de términos legales</t>
  </si>
  <si>
    <t>Producción de facturación masiva sistematizada</t>
  </si>
  <si>
    <t>Colocación de Inversiones</t>
  </si>
  <si>
    <t>Registro de transacciones en el programa financiero SYSMAN</t>
  </si>
  <si>
    <t xml:space="preserve">Recepción, revisión y diligenciamiento de formatos Anteproyecto Presupuesto  con aportes  PGN por parte del Ministerio de Hacienda </t>
  </si>
  <si>
    <t>Registro de información  en aplicativo SIIF II</t>
  </si>
  <si>
    <t>Revisión de las solicitudes presupuestales frente a conceptos de gasto</t>
  </si>
  <si>
    <t>Informes Ejecución del Gasto</t>
  </si>
  <si>
    <t>Seguimiento y control a la  Ejecución Gasto</t>
  </si>
  <si>
    <t>Visitas a campo</t>
  </si>
  <si>
    <t>Proceso de consulta previa inherente a los instrumentos de planificación ambiental del RH</t>
  </si>
  <si>
    <t>Orientar a la entidad  en la  definición, formulación y evaluación de políticas, planes, programas, lineamientos,  y proyectos para lograr el cumplimiento de la misión institucional y responsabilidades asignadas al Instituto.</t>
  </si>
  <si>
    <t>Mantenimiento Hardware Y Software</t>
  </si>
  <si>
    <t>Trabajo en Casa Por confinamiento</t>
  </si>
  <si>
    <t>% PR</t>
  </si>
  <si>
    <t>% IR</t>
  </si>
  <si>
    <t>bajos recaudos y/o mora en el pago por parte de los usuarios</t>
  </si>
  <si>
    <t>un deficiente seguimiento de vencimientos de valores</t>
  </si>
  <si>
    <t>Revisión Periódica vs cuadro de control</t>
  </si>
  <si>
    <t>sobreestimación o subestimación de ingresos</t>
  </si>
  <si>
    <t>demora o inconsistencias en el registro de notas bancarias.</t>
  </si>
  <si>
    <t>errores en solicitudes de   recursos PGN por parte de la  Corporación</t>
  </si>
  <si>
    <t>Seguir los lineamientos del Ministerio de Hacienda y verificar la información suministrada por otras dependencias.</t>
  </si>
  <si>
    <t xml:space="preserve">sanciones por incumplimiento de normas legales </t>
  </si>
  <si>
    <t>incumplimiento de los tiempos prestablecidos y registro de información sin el lleno de los requisitos legales en el Sistema  SIIF Nación</t>
  </si>
  <si>
    <t>Seguir los lineamientos, cronogramas y verificación del cumplimiento de los requisitos legales de los compromisos asumidos por la Corporación.</t>
  </si>
  <si>
    <t xml:space="preserve">errores en CDP y  registros presupuestales </t>
  </si>
  <si>
    <t>falta de competencia del funcionario destinado para el manejo del presupuesto</t>
  </si>
  <si>
    <t>Revisar los documentos recibidos y abstenerse de tramitar las solicitudes de disponibilidad presupuestal sin el lleno de los requisitos.</t>
  </si>
  <si>
    <t>inexactitud y/o incumplimiento en la presentación de informes de ejecución presupuestal</t>
  </si>
  <si>
    <t>demora en el registro de información  en el  programa SIIF Nación, No presentar la Información solicitada por los Entes de Control.</t>
  </si>
  <si>
    <t>Registrar  oportunamente en  el SIIF Nación, los movimientos de ejecución presupuestal y rendir oportunamente los informes solicitados por los Entes de Control.</t>
  </si>
  <si>
    <t>sobrestimación o subestimación del gasto, sobre apropiaciones o saldos inexistentes, sin bases confiables y coherentes para su correcta estimación</t>
  </si>
  <si>
    <t>Conciliación periódica del presupuesto con rentas propias, recursos PGN y seguimiento a los saldos de apropiación y ejecución del presupuesto de Gasto</t>
  </si>
  <si>
    <t>retraso en el recaudo de ingresos y/o menores ingresos recibidos en la vigencia</t>
  </si>
  <si>
    <t>Evaluación y Concertación</t>
  </si>
  <si>
    <t>incumplimiento a los términos establecidos por la norma</t>
  </si>
  <si>
    <t>dependencia de funcionarios de otros subprocesos para la evaluación de los instrumentos de planificación</t>
  </si>
  <si>
    <t>Solicitud apoyo para la evaluación</t>
  </si>
  <si>
    <t>incumplimiento de metas</t>
  </si>
  <si>
    <t>falta de interés de las administraciones municipales en la ordenación ambiental y territorial</t>
  </si>
  <si>
    <t>Motivación e invitación a las administraciones municipales a participar en las capacitaciones de ordenamiento territorial</t>
  </si>
  <si>
    <t>desconfianza de la comunidad con las entidades publicas.</t>
  </si>
  <si>
    <t>amenazas externas al proceso de consulta previa</t>
  </si>
  <si>
    <t>intereses velados de terceros</t>
  </si>
  <si>
    <t>que la implementación de la red de monitoreo no era competencia de las corporaciones. (era del IDEAM)</t>
  </si>
  <si>
    <t>el alto costo de los equipos de medición hidrometeorologica.</t>
  </si>
  <si>
    <t>la insuficiente capacidad organizacional dentro de la corporación  para la instrumentación de las estaciones.</t>
  </si>
  <si>
    <t>copias de seguridad con errores o no verificada</t>
  </si>
  <si>
    <t>desconocimiento del procedimiento y licenciamiento de la entidad</t>
  </si>
  <si>
    <t>Buenos equipos para trabajo en casa, calan de  internet operativo y eficiente</t>
  </si>
  <si>
    <t>Remitir la solicitud de información para el Informe de Gestión adjuntando formato e instructivo para su diligenciamiento.</t>
  </si>
  <si>
    <t>reportar información desarticulada y no depurada en el informe de gestión</t>
  </si>
  <si>
    <t>El riesgo afecta la imagen de la entidad internamente, de conocimiento general, nivel interno, de consejo directivo y/o de proveedores</t>
  </si>
  <si>
    <t xml:space="preserve">     El riesgo afecta la imagen de la entidad internamente, de conocimiento general, nivel interno, de consejo directivo y/o de proveedores</t>
  </si>
  <si>
    <t>Evaluación</t>
  </si>
  <si>
    <t>hallazgos generados por los organismos de control y/o notificaciones de entidades externas</t>
  </si>
  <si>
    <t>la presentación de los informes de ley por fuera de los términos</t>
  </si>
  <si>
    <t>El jefe de la oficina de control interno a la gestión, revisa el inventario de informes con el fin de asegurar la presentación en los términos de ley, se revisan los informes próximos a presentar con el fin de informar a los responsables de los procesos el alistamiento y la oportuna entrega de las evidencias.</t>
  </si>
  <si>
    <t xml:space="preserve">Elaboración y entrega de informes </t>
  </si>
  <si>
    <t>la presentación de informes con inconsistencias</t>
  </si>
  <si>
    <t xml:space="preserve">El jefe de la oficina de control interno a la gestión, revisa y valida la idoneidad de los  informes previo a su entrega y/o cargue a los entes de control, con el fin de asegurar la presentación información veraz y confiable. </t>
  </si>
  <si>
    <t xml:space="preserve"> la generación de impactos a recursos naturales o patologías a seres vivos y/o zoonosis</t>
  </si>
  <si>
    <t>la Radicación de documentación sin cumplimiento de la totalidad de los requisitos, errores en la numeración consecutiva de comunicaciones de entrada y salida, incumplimiento en el escaneo de la documentación de ingreso y de salida, así como incumplimiento en la permanente actualización de los sistemas de información de la Entidad</t>
  </si>
  <si>
    <t>no dar atención a las solicitudes de asesoría y asistencia técnica de manera efectiva</t>
  </si>
  <si>
    <t>El profesional especializado distribuye las solicitudes con el personal de apoyo a la gestión conforme a los temas de educación y gestión socioambiental, deja en matriz drive cronograma (agenda de trabajo) del responsable y equipo de apoyo a la gestión, efectúa requerimientos por correo institucional y actas de reunión</t>
  </si>
  <si>
    <t>la falta de idoneidad técnica, estructuración sin rigor técnico, alteración de documentos sin verificación definitiva por omisión del funcionario asignado en la gestión técnico - contractual - administrativo</t>
  </si>
  <si>
    <t>Realizar actividades de apoyo a proyectos, programas, planes, en desarrollo del plan de acción cuatrienal y de las estrategias y/o eventos de  educación y cultura ambiental (Política Pública de Educación Ambiental - PPEA, Calendario ecológico,  Cronograma general de la Dirección para la realización de eventos ambientales marco)</t>
  </si>
  <si>
    <t>no dar efectividad a la instrumentalización de la Política Pública de Educación Ambiental, del calendario ecológico y cronograma general de la Dirección para la realización de eventos marco socioambientales</t>
  </si>
  <si>
    <t>El profesional especializado realiza distribución de solicitudes conforme a la existencia del personal de apoyo haciendo énfasis en los perfiles profesionales y conforme a las obligaciones contractuales, implementa verificación en el desempeño a través de reuniones técnicas y presenta recomendaciones y requerimientos de forma verbal, y escrita mediante actas de reunión técnica con registros de asistencia, al detectar dificultades estas son presentadas ante el subdirector y se comparte propuestas de superación conjunta para su manejo directo en los comités técnicos de apoyo a la supervisiones (seguimiento) y al desempeño de los contratistas, con miras a dar cumplimiento a los objetivos contractuales y el profesional universitario implementa herramienta drive para el registro en tiempo real y temporal de las actividades efectuadas por los contratistas indicando aspectos para sistematizar información relevante a los indicadores de gestión y del PAC</t>
  </si>
  <si>
    <t xml:space="preserve">El profesional especializado y universitario eleva con requerimientos y recomendaciones de rigor técnico en reuniones técnicas con el personal de apoyo indicando falencias para corregir y aportar a la toma de decisiones.
</t>
  </si>
  <si>
    <t>Acompañamiento a proyectos de producción más limpia en etapa de ejecución con destino a la entrega de insumo o elementos operativos</t>
  </si>
  <si>
    <t>demoras de implementación, dotación entrega de insumos ocasionando incumplimiento al cronograma por parte del contratista</t>
  </si>
  <si>
    <t>la falta de compromiso del operador; por baja calidad de los insumos, por falta de ética y rigor técnico</t>
  </si>
  <si>
    <t>El profesional especializado y universitarios efectúan seguimiento a los convenios o contratos con revisión de informes, visitas de campo y eleva en los informes de gestión recomendaciones o requerimientos de rigor técnico para la toma de decisión por parte del subdirector</t>
  </si>
  <si>
    <t>falta compromiso y sentido de pertenencia, aunado a la falta de apoyo logístico de la entidad</t>
  </si>
  <si>
    <t>El profesional especializado y universitarios efectúan acompañamiento al supervisor asignado, eleva recomendaciones de rigor técnico y administrativo en conocimiento del subdirector para la toma de decisiones, se efectúa revisión de informes y se efectúa revisión y actualización al secop y a la plataforma interna de superviciones</t>
  </si>
  <si>
    <t>falta de logística en la asignación de vehículos, problemas de orden publico y estado de las vías secundarias y terciarias para acceder a los sitios objeto de visita</t>
  </si>
  <si>
    <t>Operativos de control a explotación ilícita de yacimiento minero</t>
  </si>
  <si>
    <t xml:space="preserve">Evaluación  y emisión de conceptos técnicos de Proyectos de inversión ambiental </t>
  </si>
  <si>
    <t>incumplimiento al realizar evaluaciones a campo, lo que limita la realización efectiva de  los proyectos de inversión</t>
  </si>
  <si>
    <t>fallas logísticas y situaciones de orden público</t>
  </si>
  <si>
    <t>SAF y subdirección hacen programación eficaz de vehículos y funcionarios, el funcionario que sale a comisión diligencia formato de planeación semanal de vehículo, EDL relacionado con cumplimientos a la meta proyectada.</t>
  </si>
  <si>
    <t>falta de ética profesional al no verificar las fuentes de información</t>
  </si>
  <si>
    <t>Fallas Tecnológicas</t>
  </si>
  <si>
    <t>Envió de la información a jefe de oficina asesora</t>
  </si>
  <si>
    <t>tramitar cuentas sin lleno de requisitos</t>
  </si>
  <si>
    <t>Funcionario de revisión de cuentas No recibe los documentos soportes para el trámite si están incompletos o presentan inconsistencias.</t>
  </si>
  <si>
    <t xml:space="preserve">Actualizar el normograma de la Entidad. Con el reporte que envíen los lideres de los procesos </t>
  </si>
  <si>
    <t>incumplimiento de requisitos legales en el sistema de gestión de Calidad y sistema de Gestión Ambiental aplicables a la entidad, que genere sanciones legales</t>
  </si>
  <si>
    <t>falta de actualización y revisión por cambio en legislación aplicable, Cambio de Gobierno y Políticas Públicas que definen planes, programas, proyectos y políticas de gobierno</t>
  </si>
  <si>
    <t>Profesional especializado de gestión judicial entrega normograma semestralmente a sistema de gestión para revisión y publicación</t>
  </si>
  <si>
    <t xml:space="preserve">perdida de rentabilidad, seguridad y/o liquidez de los títulos valores </t>
  </si>
  <si>
    <t>Elaboración mensual de conciliaciones bancarias</t>
  </si>
  <si>
    <t>incumplimiento en las fechas y/o metodología establecida por MHCP</t>
  </si>
  <si>
    <t>inconsistencia o registro extemporáneo de la ejecución presupuestal del gasto con recursos propios o recursos PGN.</t>
  </si>
  <si>
    <t>Liquidación de tarifas</t>
  </si>
  <si>
    <t>Asesorías</t>
  </si>
  <si>
    <t>incumplimiento en la realización de las visitas de campo</t>
  </si>
  <si>
    <t>falencias en la planificación de la programación de vehículos</t>
  </si>
  <si>
    <t>Elaboración y reporte de programación semanal de vehículos</t>
  </si>
  <si>
    <t>Elaboración de informes</t>
  </si>
  <si>
    <t>Control de distribución de los conceptos asignados a cada servidor publico.
Seguimiento al cargue de los conceptos al VITAL.</t>
  </si>
  <si>
    <t>toma de decisiones inoportunas e insatisfacción de los usuarios</t>
  </si>
  <si>
    <t>retraso con los tiempos establecidos para el cargue de los concepto de índice de uso de agua al VITAL</t>
  </si>
  <si>
    <t>retraso en la adopción de los instrumentos de planificación de recurso hídrico</t>
  </si>
  <si>
    <t>tergiversación de la información del POMCA y manipulación a la comunidad.</t>
  </si>
  <si>
    <t xml:space="preserve">Relacionamiento con la comunidad desde la Corporación y Ministerio del Interior </t>
  </si>
  <si>
    <t>Formulación de los instrumentos de planificación de recurso hídrico</t>
  </si>
  <si>
    <t>incumplimiento de las metas previstas en el plan de acción de la Corporación</t>
  </si>
  <si>
    <t>no contar con los instrumentos actualizados de planificación de recurso hídrico (POMCA-PORH-PMAA-Ronda hídrica,  Reglamentación de corrientes hídricas) como insumos para lo toma de decisiones al interior de la Corporación, entes territoriales, otros actores  y usuarios del recurso hídrico.</t>
  </si>
  <si>
    <t>Seguimiento al plan de acción de la Corporación</t>
  </si>
  <si>
    <t>falta de información hidrometereologica de calidad</t>
  </si>
  <si>
    <t>insuficiencia y deficiencia en información de la red de monitoreo</t>
  </si>
  <si>
    <t>Instrumentación y puesta en marcha de la red de monitoreo hidrometeorologico</t>
  </si>
  <si>
    <t xml:space="preserve">no contar con una red regional propia de monitoreo para la captura de información del recurso hídrico </t>
  </si>
  <si>
    <t>Incorporación de un rubro presupuestal para la implementación de redes de monitoreo y caracterización del recurso hídrico del departamento</t>
  </si>
  <si>
    <t>bajo nivel de cumplimiento a lo inicialmente programado en el Plan de Acción Cuatrienal</t>
  </si>
  <si>
    <t>demora en la toma de decisiones</t>
  </si>
  <si>
    <t>sanciones, interrupción de la actividad desarrollada e ineficacia en la ejecución del Plan de Acción Cuatrienal</t>
  </si>
  <si>
    <t>inadecuada  articulación institucional entre el nivel Central y Direcciones Territoriales.</t>
  </si>
  <si>
    <t>Evaluar informes de avance de acciones proyectadas, estrategias para seguimiento de indicadores, realizar seguimiento y medición a la ejecución del proceso y su respectivo análisis.</t>
  </si>
  <si>
    <t>falta de socialización y concertación con la comunidad, generando sesgo, desconfianza y mala imagen en la comunidad</t>
  </si>
  <si>
    <t xml:space="preserve">falta de herramientas  tecnología en la comunidad </t>
  </si>
  <si>
    <t>Consolidación estudios técnicos y ambiental (bases de datos del SIG) de áreas protegidas</t>
  </si>
  <si>
    <t xml:space="preserve">	Admón. Copias De Seguridad</t>
  </si>
  <si>
    <t>Admón. Sitio Web</t>
  </si>
  <si>
    <t>Admón. Cuentas De Usuario</t>
  </si>
  <si>
    <t>equipo en mal funcionamiento o instalación de software ilegal</t>
  </si>
  <si>
    <t xml:space="preserve">Personal capacitado
Verificación de equipos antes de entregar
Formato de entrega a satisfacción </t>
  </si>
  <si>
    <t xml:space="preserve">servicios inactivos, funcionarios desatendidos, continuidad del negocio deficiente </t>
  </si>
  <si>
    <t>fallas de comunicación, parametrización errada monitoreo ineficiente y oportunidad escaza</t>
  </si>
  <si>
    <t xml:space="preserve">Viabilidad física y financiera de proyectos presentados por terceros  para ser cofinanciados con recursos de la Corporación. </t>
  </si>
  <si>
    <t>deficiencia en la evaluación física y financiera  de los proyectos presentados por terceros  para ser cofinanciados con recursos de la Corporación</t>
  </si>
  <si>
    <t xml:space="preserve">proyectos inscritos en el banco de proyectos sin el lleno de los requisitos lo cual puede inducir a tomar una  mala decisión de inversión del recurso de la Corporación. </t>
  </si>
  <si>
    <t xml:space="preserve">Apoyo a la elaboración, seguimiento, ajuste y evaluación  de los instrumentos de planificación PGAR, PAC,POAI y otros </t>
  </si>
  <si>
    <t>incumplimiento de las metas físicas y financieras programadas</t>
  </si>
  <si>
    <t>instrumentos de planificación inexistentes, desarticulados o desactualizados, entorno climático cambiante, problemas de orden publico o de salud, Desarticulación entre dependencias, desconocimiento de la normatividad, etc.</t>
  </si>
  <si>
    <t>Consecución, consolidación y análisis de información para la generación de informes .</t>
  </si>
  <si>
    <t xml:space="preserve">falta de unificación y articulación de criterios técnicos, falta de competencia del personal encargado de recopilar, consolidar y reportar información </t>
  </si>
  <si>
    <t>sanción efectuada por parte de entes de control u otro ente regulador</t>
  </si>
  <si>
    <t>El jefe de la oficina de control interno a la gestión, verifica la competencia del personal, gestiona la formulación y ejecución del plan de capacitaciones de la OCIG, revisa y valida los informes preliminares.</t>
  </si>
  <si>
    <t>Evaluar los procesos misionales y de apoyo, adoptados y utilizados por la entidad, con el fin de determinar su coherencia con los objetivos y resultados comunes e inherentes a la misión institucional.</t>
  </si>
  <si>
    <t>Validación</t>
  </si>
  <si>
    <t>falta de objetividad frente al desarrollo de la auditoria interna, evaluación y seguimiento a los planes, programas y proyectos; producto de falta de conocimiento del auditor, intención del auditor de desviar u ocultar información, presiones internas o externas y/o amiguismo.</t>
  </si>
  <si>
    <t>Evaluación Institucional</t>
  </si>
  <si>
    <t>Planificación Ambiental Sostenible</t>
  </si>
  <si>
    <t>Autorizaciones, Permisos Y Licencias Ambientales</t>
  </si>
  <si>
    <t>Apoyo</t>
  </si>
  <si>
    <t>Control, Seguimiento, Vigilancia Y Sancionatorio</t>
  </si>
  <si>
    <t>Estratégico</t>
  </si>
  <si>
    <t>Defensa Jurídica</t>
  </si>
  <si>
    <t>Misional</t>
  </si>
  <si>
    <t>Direccionamiento Estratégico TIC</t>
  </si>
  <si>
    <t>Gestión De Contratación</t>
  </si>
  <si>
    <t>Gestión De Ingresos</t>
  </si>
  <si>
    <t>Gestión De Soporte TIC</t>
  </si>
  <si>
    <t>Gestión Del Talento Humano</t>
  </si>
  <si>
    <t>Gestión Documental</t>
  </si>
  <si>
    <t>Planeación Institucional Y Direccionamiento Estratégico</t>
  </si>
  <si>
    <t>Relacionamiento Institucional</t>
  </si>
  <si>
    <t>Servicio Al Ciudadano</t>
  </si>
  <si>
    <t>Nombramientos de servidores públicos .</t>
  </si>
  <si>
    <t>Liquidación de Nomina</t>
  </si>
  <si>
    <t>liquidacion inoportuna de nomina</t>
  </si>
  <si>
    <t>Actualizacion plataforma eKOGUI</t>
  </si>
  <si>
    <t>Incumplimiento de las obligaciones contractuales de los abogados externos</t>
  </si>
  <si>
    <t>Falta de actualizacion de la plataforma eKOGUI</t>
  </si>
  <si>
    <t>Económica</t>
  </si>
  <si>
    <t>Económica y Reputacional</t>
  </si>
  <si>
    <t>El profesional especializado del proceso incluye en la JOC la obligacion de actualizacion del eKOGUI y supervisa esa obligacion previo al pago de la cuenta de cobro.</t>
  </si>
  <si>
    <t xml:space="preserve">MATRIZ DE RIESGOS DE LA CORPORACIÓN AUTÓNOMA REGIONAL DEL  TOLIMA - CORTOLIMA </t>
  </si>
  <si>
    <t>Realizar la evaluación de informes de avance con información desactualizada o sin evidencias</t>
  </si>
  <si>
    <t>Impresicion en suministro de informacion por parte de los procesos involucrados</t>
  </si>
  <si>
    <t>desviación de presupuesto a objetivos no prioritarios</t>
  </si>
  <si>
    <t>Inadecuada priorizacion de objetivos en los procesos</t>
  </si>
  <si>
    <t>El profesional Especializado hace Seguimiento permanente al Plan de Acción Cuatrienal y emite alertas</t>
  </si>
  <si>
    <t>El profesional especializado hace Seguimiento permanente al Plan de Acción Cuatrienal y emite alertas</t>
  </si>
  <si>
    <t>El subdirector incluye dentro de los objetivos a evaluar en el desempeño del profesional especializado de recurso hidrico, las metas relacionadas con la planificación del recurso hidrico incluidad en el plan de qacción cuatrienal y verifica su cumplimiento</t>
  </si>
  <si>
    <t>El subdirector verifica la actualización de los documentos que contiene la planificación de recurso hídrico (POMCA-PORH-PMAA-Ronda hídrica,  Reglamentación de corrientes hídricas) una vez al año</t>
  </si>
  <si>
    <t>Falta de insumos cartográficos (geológico, geomorfologico, suelos, riesgos, hidrogeológica)  a escala detallada</t>
  </si>
  <si>
    <t>No levantamiento de información o levantamiento en niveles de escala diferentes</t>
  </si>
  <si>
    <t>El profesional especializado de Recurso hidrico verifica la captura de informaciín y disposicion de esta en la escala requerida anualmente</t>
  </si>
  <si>
    <t>El profesional especializado de gestion integral de biodiversidad verifica la calidad, pertinencia y veracidad de la información capturada en las visitas.</t>
  </si>
  <si>
    <t>El profesional especializado de Gestion Integral de Biodiversidad elabora y remite para monitoreo por parte de Subdirector, cronograma de acciones de recoleccion de información en campo</t>
  </si>
  <si>
    <t>Preparación y ejecución Reuniones de socialización y concertación de las actividades de Áreas protegidas , Ecosistemas estratégicos y Biodiversidad</t>
  </si>
  <si>
    <t>Los profesionales especializados de Áreas protegidas y el de Ecosistemas estratégicos y Biodiversidad, realizan las convocatorias de manera oportuna y a travez de los medios de comunicación con mayor impacto en el lugar de la reunion</t>
  </si>
  <si>
    <t>Errores voluntarios e involuntarios en la recolección de información</t>
  </si>
  <si>
    <t>El profesional especializado de areas protegidas verifica la integridad de la información de la base cartográfica y del sistema SIG realizando informe anual</t>
  </si>
  <si>
    <t>Recopilación de documentación para estudios finales de Declaratorias, PMA y Planes Acción</t>
  </si>
  <si>
    <t>Falta de verificación de datos tecnicos</t>
  </si>
  <si>
    <t>información incompleta y/o erronea para iniciar procesos de declaratoria de áreas protegidas, generando demora en estos procesos</t>
  </si>
  <si>
    <t>documentación final imprecisa y/o errónea en datos técnicos.</t>
  </si>
  <si>
    <t>El profesional especializado verifica la documentación final, haciendo enfasis en lo datos tecnicos de la documentación para estudios de Declaratorias, PMA y Planes Acción</t>
  </si>
  <si>
    <t xml:space="preserve">la mala disposición  de los residuos provenientes de la atención a individuos de fauna en el CAV </t>
  </si>
  <si>
    <t>Cargue de documentos en la plataforma de Intranet</t>
  </si>
  <si>
    <t>Documentos en intranet desactualizados</t>
  </si>
  <si>
    <t>Los procesos no actualizan los procedimientos conforme a las necesidades del servicio y/o normas</t>
  </si>
  <si>
    <t>la falta de cargue de los documentos aprobados en la plataforma por parte del funcionario encargado</t>
  </si>
  <si>
    <t>El profesional especializado del Sistema de Gestion  verifica el cargue de los documentos aprobados</t>
  </si>
  <si>
    <t>El coordinador del proceso hace vigilancia de las normas aplicables y las incluye en el normograma, verificando si la norma es aplicable a algun procedimiento, solicitando la actualización al profesional competente</t>
  </si>
  <si>
    <t>Todos</t>
  </si>
  <si>
    <t>Separación de residuos solidos en la fuente</t>
  </si>
  <si>
    <t>HSEQ</t>
  </si>
  <si>
    <t>la falta de educación ambiental de nuevos funcionarios, contratistas y pasantes</t>
  </si>
  <si>
    <t>Separación incorrecta de residuos solidos en la fuente</t>
  </si>
  <si>
    <t>Cumplimiento de ordenes judiciales-</t>
  </si>
  <si>
    <t xml:space="preserve">Dificultad para lograr que otras dependencias entreguen, dentro del termino, los insumos requeridos para el cumplimiento de las ordenes judiciales </t>
  </si>
  <si>
    <t xml:space="preserve">Omision en el cumplimiento de terminos establecidos para entrega oportuna del insumo </t>
  </si>
  <si>
    <t>El subdirector juridico solicita mesas de trabajo con las areas que deben suministrar los insumos, dejando constancia de los compromisos en acta</t>
  </si>
  <si>
    <t xml:space="preserve">                                         </t>
  </si>
  <si>
    <t>Código:</t>
  </si>
  <si>
    <t>Versión:          00</t>
  </si>
  <si>
    <t>Pag.:</t>
  </si>
  <si>
    <t>___ de ___</t>
  </si>
  <si>
    <t>COPIA CONTROLADA</t>
  </si>
  <si>
    <t>Registro de usuarios en el aplicativo TUA</t>
  </si>
  <si>
    <t>Falta de traslado de los actos administrativos a la SAF</t>
  </si>
  <si>
    <t>Omision en la remision de la copia de otorgamiento de la concesión de aguas al Proceso de Gestión de Ingresos para la inclusion del cada uno de los usuarios en el aplicativo TUA</t>
  </si>
  <si>
    <t>La secretaría de subdirección Juridica remite copia de el acto administrativo que otorga la concesion mediante mensaje interno del cual se firma recibido y se hace seguimiento por partge del profesional universitario del proceso de Gestión de Ingresos</t>
  </si>
  <si>
    <t>Administrar los bienes e inventarios a cargo de la Corporación</t>
  </si>
  <si>
    <t>Eventos y fenomenos de la naturaleza, Incendio, Vicio propio</t>
  </si>
  <si>
    <t xml:space="preserve">El Profesional especializado mantiene polizas de seguros vigentes </t>
  </si>
  <si>
    <t>F_EI_001</t>
  </si>
  <si>
    <t>Incendio, explosion, daños por agua provenientes de las edificaciones, daños por anegacion, Caida de aeronaves o partes que se desprendan de ellas, Motin, Conmocion Civil o popular, Huelga, responsabilidad civil extracontractual de predios y labores, Terremoto, Temblor o erupcion volcanica, Cortos circuitos, Rotura de vidrios, hurto, accidentes viales</t>
  </si>
  <si>
    <t>restauración fallida, perdidas de información relevante que afecta la continuidad del negocio</t>
  </si>
  <si>
    <t>demandas en contra de la entidad y pérdida de credibilidad</t>
  </si>
  <si>
    <t>Técnico Operativo del proceso de direccionamiento estratégico TIC  y/o responsable en cada uno de los procesos  revisa todos los documentos o información antes de ser publicada.</t>
  </si>
  <si>
    <t xml:space="preserve">acceso a la información privilegiada </t>
  </si>
  <si>
    <t xml:space="preserve">no cobro de la tarifa de seguimiento ambiental y la no verificación del cumplimiento de las obligaciones ambientales </t>
  </si>
  <si>
    <t xml:space="preserve">por el alto número de expedientes en seguimiento ambiental. </t>
  </si>
  <si>
    <t>El profesional especializado de la subdirección de administración de recursos naturales y jefes de oficina territorial verifica el estado de los expedientes asignados a los profesionales para seguimiento ambiental semanalmente.</t>
  </si>
  <si>
    <t xml:space="preserve">incumplimiento de la normatividad aplicable al ajuste del factor regional </t>
  </si>
  <si>
    <t xml:space="preserve">dependencia de un tercero acreditado para los análisis de calidad del agua </t>
  </si>
  <si>
    <t xml:space="preserve">El supervisor realiza verificación del contrato para el  cumplimiento de las obligaciones contractuales de manera mensual. </t>
  </si>
  <si>
    <t>la Afectación a la fauna silvestre</t>
  </si>
  <si>
    <t>no dar una atención adecuada y oportuna de los especímenes por la extensión del territorio.</t>
  </si>
  <si>
    <t xml:space="preserve">Profesional universitario realiza capacitaciones de manera trimestral  en la normatividad ambiental a grupos de apoyo como las alcaldias municipales, policia nacional y ejercito nacional. 
Profesional universitario articula con los procesos de CORTOLIMA de manera permanente  en donde se realizan visitas para el transporte de individuos de fauna silvetre que se encuentren cerca  a la programación establecida. </t>
  </si>
  <si>
    <t>El profesional especializado vigila y genera las alertas de manera mensual  sobre el nivel de ejecucion de contrato del gestor externo encargado de la recolección, transporte, manejo y disposición final de los residuos</t>
  </si>
  <si>
    <t xml:space="preserve">falta de verificación de sanciones y medidas impuestas en los procesos sancionatorios </t>
  </si>
  <si>
    <t>alto número de expedientes en etapa de seguimiento del proceso sancionatorio</t>
  </si>
  <si>
    <t xml:space="preserve">El profesional especializado y/o universitario según corresponda verifica la realización del seguimiento a las sanciones impuestas dentro del proceso sancionatorio de manera trimestral. </t>
  </si>
  <si>
    <t xml:space="preserve">Elaboración de Actos Administrativos donde se resuelve de fondo un proceso  dentro de un proceso sancionatorio </t>
  </si>
  <si>
    <t>alto número de expedientes dentro del proceso sancionatorio</t>
  </si>
  <si>
    <t xml:space="preserve">El profesional especializado de la subdirección juridica realiza reunión mensual  con los abogados para impulsar los procesos sancionatorios dejando como evidencia el acta de reunión. </t>
  </si>
  <si>
    <t xml:space="preserve">falta de registro de movimientos de trámite </t>
  </si>
  <si>
    <t xml:space="preserve">Notificación y comunicación de actos administrativos asociados a los trámites ambientales. </t>
  </si>
  <si>
    <t xml:space="preserve">alto número de solicitudes de trámites ambientes </t>
  </si>
  <si>
    <t>1. Profesional Especializado realiza seguimiento semanal a los terminos a través del  formato de evaluación IEDI
2. El jefe de la oficina asesora de planeación institucional y direccionamiento estratégico consolidan los datos de la evaluación IEDI y lo presentan al comité técnico directivo semanalmente. .</t>
  </si>
  <si>
    <t xml:space="preserve">la entrega inoportuna e incompleta de la información por parte de los responsables. </t>
  </si>
  <si>
    <t xml:space="preserve">El personal a cargo realizan seguimiento permanente a las actividades del proceso. 
El jefe de la oficina asesora informa al comité directivo sobre el incumplimiento entrega de la información para elaboración de los diferentes informes para los correctivos necesarios. </t>
  </si>
  <si>
    <t>Incumplimiento en los tiempos establecidos, de envio de la información, por parte de las dependencias técnicas de la operación y/o de aliados externos</t>
  </si>
  <si>
    <t xml:space="preserve">Apoyo en la identificación de fuentes externas para presentacion de proyectos que aporten al cumplimiento de metas del PAC y del PGAR.
</t>
  </si>
  <si>
    <t>Ejecución de proyecto: supervisión de contratos o convenios</t>
  </si>
  <si>
    <t>El profesional especializado o universitario encargado de la supervisión, realiza perdiodicamente revisión de los reportes de las supervisiones en los contratos o convenios que se encuentran en ejecución; los comités técnicos multidisciplinarios de apoyo a la supervisiones (seguimiento), dejan como evidencia en las actas de reunión técnica y administrativa, los  requerimientos y recomendaciones, con miras a dar cumplimiento a los objetivos contractuales, remite solicitudes de apoyo logístico necesarios para la ejecución de actividades y reprograma actividades según el cronograma.</t>
  </si>
  <si>
    <t>Elaboración de estudios previos  en aras de planificar por necesidades del servicio a procesos contractuales  para proyectos de inversión</t>
  </si>
  <si>
    <t>estudios previos con debilidades técnicas</t>
  </si>
  <si>
    <t>la falta de idoneidad técnica, estructuración sin rigor técnico,  del o los funcionario (s)asignado (s) en la gestión técnico - contractual - administrativo</t>
  </si>
  <si>
    <t xml:space="preserve">El subdirector de SDAS asignará el o los profesionales competentes e idoneos para la elaborar los estudios previos de acuerdo al manual de funciones y competencias laborales. </t>
  </si>
  <si>
    <t>Visitas técnicas, conceptos, capacitación, asesorías, acompañamientos a través de PQRS</t>
  </si>
  <si>
    <t>no tramitar  oportunamente  las solicitudes y PQRS al no poderse realizar visitas</t>
  </si>
  <si>
    <t>falta de logística (transporte) y diversidad de funciones  por cumplimientos de urgencia y sobrecarga laboral.</t>
  </si>
  <si>
    <t xml:space="preserve">La secretaria ejecutiva de la Subidrección realiza mensualmente seguimiento a las PQRS  enviando el reporte mensual de asignación a cada funcionario. 
Los profesionales especializados priorizan el apoyo logistico al personal de cada procedimiento semanlmente   </t>
  </si>
  <si>
    <t>Revisión de proyectos en desarrollo de procesos de licitaciones (calificacion de propuestas tecnico economicas de oferentes)</t>
  </si>
  <si>
    <t>Subdirector Solicita apoyo a los otros procesos como contingencia en la atención de las PQR</t>
  </si>
  <si>
    <t>El profesional universitario adscrito al proceso hace verificación aleatoria de las copias de seguridad</t>
  </si>
  <si>
    <r>
      <rPr>
        <sz val="10"/>
        <rFont val="Arial Narrow"/>
        <family val="2"/>
      </rPr>
      <t>Técnico Operativo re</t>
    </r>
    <r>
      <rPr>
        <sz val="10"/>
        <color theme="1"/>
        <rFont val="Arial Narrow"/>
        <family val="2"/>
      </rPr>
      <t xml:space="preserve">visa el formato de solicitud de permisos enviado por  los subdirectores o jefes de oficina
Verificando la identificación y actividad del contrato de manera permanente. </t>
    </r>
  </si>
  <si>
    <t>publicación de información errorenea</t>
  </si>
  <si>
    <t>error de información enviada por parte de los supervisores</t>
  </si>
  <si>
    <t xml:space="preserve">El Profesional especializado verifica cargue de información en plataforma de manera permanente. </t>
  </si>
  <si>
    <t>Etapa precontractual</t>
  </si>
  <si>
    <t>Sanciones impuestas por los entes de control</t>
  </si>
  <si>
    <t>Desconocimiento de los lineamientos del Manual de Contratacón de la Corporacion Autonoma Regional del Tolima y  la normatividad legal vigente que pueden generar dificultad en la unificación de criterios para la realización de los procesos contractuales y/o falta de conocimiento en la elaboración de la etapa precontractual por parte de los estructurados de procesos en las oficinas generadoras de la necesidad</t>
  </si>
  <si>
    <t xml:space="preserve">1. La jefe de la oficina de contratacion realizara una capacitación semestral con el equipo de trabajo de la oficina de contratación con el fin de  unificar criterios en los procesos contractuales  
 2. Los profesionales universitarios del proceso de gestion contractual reaizaran una capacitación semestral  con los responsables de la elaboracion de los estudios previos (etapa precontractual) , para socializacion del manual de contratacion  y los lineamientos establecidos en el.  </t>
  </si>
  <si>
    <t>sanciones disciplinarias por parte de los entes de control por el incumplimiento de los terminos contractuales (Cronogramas) y/o afectacion del principio de publicidad</t>
  </si>
  <si>
    <t>Publicacion tardia de los documentos originadas en las diferentes etapas del proceso y/o contrato en la plataforma transaccional SECOP II</t>
  </si>
  <si>
    <t xml:space="preserve">la jefe de la oficina de manera trimestral enviara mensaje interno recordando el cumplimiento del emvio oportuno de los documentos derivados de los diferentes procesos de seleccion para su publicacion de acuerdo a los lineamientos establecidos </t>
  </si>
  <si>
    <t>Etapa contractual</t>
  </si>
  <si>
    <t xml:space="preserve">Imposicion de sanciones o investigaciones disciplinarias, fiscales y penales </t>
  </si>
  <si>
    <t xml:space="preserve">Inadecuada supervisión en el seguimiento de la ejecución de los contratos/convenios de acuerdo con la normatividad legal vigente
</t>
  </si>
  <si>
    <t>Los profesionales universitarios del proceso de gestion contractual realizaran una capacitación semestral  con los funcionarios para la socializacion del manual de supervision e interventoria donde se establece la obligacion de realizar seguimiento a la ejecucion contractual</t>
  </si>
  <si>
    <t>Imposicion de sanciones o investigaciones disciplinarias, penales y fiscales por el incumplimiento de los requisitos de ejecucion contractual</t>
  </si>
  <si>
    <t>Indebida o tardía  aprobacion de las garantías contractuales exigidas en los contratos</t>
  </si>
  <si>
    <t xml:space="preserve">Los profesionales universitarios del proceso de gestion contractual realizaran una capacitación semestral  con los funcionarios para la socializacion del manual de supervision e interventoria donde se establece la obligacion d erealizar seguimiento a la aprobacion de las garantias   </t>
  </si>
  <si>
    <t>Etapa postcontractual</t>
  </si>
  <si>
    <t xml:space="preserve">Incumplimiento de la Circular Externa No 002 de 2023 emitida por Colombia compra Eficiente </t>
  </si>
  <si>
    <t>La omision por parte de la supervicion de la realizacion del cierre del expediente electronico en la pataforma SECOP II</t>
  </si>
  <si>
    <t xml:space="preserve">Los profesionales universitarios del proceso de gestion contractual realizaran una capacitación semestral  con los funcionarios para la socializacion del manual de supervision e interventoria donde se establece la obligacion de realizar el cierre del expediente electronico </t>
  </si>
  <si>
    <t xml:space="preserve">Ejecución de Planes Institucionales </t>
  </si>
  <si>
    <t>Falta de ejecución de los planes</t>
  </si>
  <si>
    <t xml:space="preserve">  la falta de recursos y/o falta de gestión de los funcionarios del proceso.</t>
  </si>
  <si>
    <t>fallas en el modulo en la nomina web</t>
  </si>
  <si>
    <t>escasa  planeación para proveer los cargos vacantes en la vigencia.</t>
  </si>
  <si>
    <t>La profesional especializada del proceso de la GTH revisa cada vez que se realiza un nombramiento verificando la información y soportes a portados en la hoja de vida del aspirante frente a los requisitos establecidos en el Manual de Funciones y Competencias Laborales vigente de acuerdo a la normatividad.</t>
  </si>
  <si>
    <t>El profesional Especializado gestiona las actividades establecidas en los cronogramas y entrega a la oficina de planeacion trimestralmente los resultados esperados</t>
  </si>
  <si>
    <t>El profesional Especializado revisa y ordena la elaboración  de la nomina para el pago oportuno de esta, disponiendo de un mecanismo alterno para la liquidación de la nómina.</t>
  </si>
  <si>
    <t xml:space="preserve">Notificación y ejecutoria de Actos Administrativos </t>
  </si>
  <si>
    <t xml:space="preserve">deficiencia en el procedimiento de notificación y  ejecutoria de actos administrativos </t>
  </si>
  <si>
    <t xml:space="preserve">Profesional universitario registra a través de la plataforma la fecha de notificación, el medio en que se notifica y la fecha de ejecutoria diariamente quedando evidencia en la intranet. </t>
  </si>
  <si>
    <t xml:space="preserve">demora en la entrega de los recibos sistematizados por parte de la empresa de correo certificado </t>
  </si>
  <si>
    <t xml:space="preserve">Profesionales universitarios y especializados del proceso envio de facturación masiva por correo electrónico cada mes. </t>
  </si>
  <si>
    <t xml:space="preserve">liquidaciones erroneas </t>
  </si>
  <si>
    <t xml:space="preserve">El profesional especializado del proceso realiza validaciones de las liquidaciones diariamente dejando visto bueno en el documento y/o  plataforma. </t>
  </si>
  <si>
    <t>Seguimiento a las respuetas oportunas de PQRSD</t>
  </si>
  <si>
    <t xml:space="preserve">PQRSD sin tramite y/o extemporaneo </t>
  </si>
  <si>
    <t xml:space="preserve">falta de seguimientos a la correspondencia radicada </t>
  </si>
  <si>
    <t xml:space="preserve">El subdirector administrativo y financiero  realiza convocatoria mensualmente para comité de PQRSD  en donde se hace seguimiento de correspondencia sin trámite o exttemporaneo </t>
  </si>
  <si>
    <t xml:space="preserve">Distribución de PQRSD y correspondencia </t>
  </si>
  <si>
    <t xml:space="preserve">correspondencia que no llega al destino </t>
  </si>
  <si>
    <t xml:space="preserve">error en los datos registrados en el software de correspondencia </t>
  </si>
  <si>
    <t>distribución de PQRSD y correspondencia a  procesos sin competencia para gestionar la respuesta oportunas</t>
  </si>
  <si>
    <t xml:space="preserve">desconocimiento de las funciones de los procesos </t>
  </si>
  <si>
    <t xml:space="preserve">1. El técnico administrativo de servicio a ciudadano corrobora con el usuario interno la veracidad del destino a través de una pregunta en el software de correspondencia para la veracidad que certifique los datos del usuario se encuentran correctamente diligenciados para su envio. 
2. El técnico administrativo de servicio al ciudadano contesta el el software si los datos del usuario fueron bien diligenciados </t>
  </si>
  <si>
    <t xml:space="preserve">El Profesional especializado revisa con equipo interdisicplinario de ventanilla única y secretarios de dependencias la competencia para direccionar las PQRSD y correspondencia dejando como evidencia los correos electrónicos y los chat de los correos corporativos. 
 </t>
  </si>
  <si>
    <t xml:space="preserve">incumplimiento en los tiempo establecidos para la presentación de los informes internos y externos a los entes de control,  y entidades nacionales y departamental. </t>
  </si>
  <si>
    <t xml:space="preserve">Los profesionales Especializados y personal a cargo realizan seguimiento permanente a las actividades del proceso. 
El jefe de la oficina asesora informa al comité directivo sobre el incumplimiento entrega de la información para elaboración de los diferentes informes para los correctivos necesarios. </t>
  </si>
  <si>
    <t>Orientar a la entidad  en la  definición, formulación y evaluación de políticas, planes, programas, lineamientos,  y proyectos para lograr el cumplimiento de la misión institucional y responsabilidades asignadas a la Corporación</t>
  </si>
  <si>
    <t xml:space="preserve">proyectos inscritos en el banco de proyectos sin el lleno de los requisitos técnicos, administrativos, financieros y ambientales lo cual puede inducir a tomar una  mala decisión de inversión del recurso de la Corporación. </t>
  </si>
  <si>
    <t>El profesional especializado realiza seguimiento a los Tablero de control,Rendición de cuentas y el Informe de Gestión a Consejo directivo y órganos de control</t>
  </si>
  <si>
    <t xml:space="preserve">El profesional especializado establece  de canales de comunicación virtuales y/o mediados por las TIC de alta eficiencia. </t>
  </si>
  <si>
    <t xml:space="preserve">El profesional especializado revisa los lineamientos establecidos para la inscripción de proyectos en el banco de manera permanente. </t>
  </si>
  <si>
    <t>el profesional especializado realiza Evaluación periódica de cumplimiento de metas del PAC en comité de dirección. Formulación, revisión y actualización de instrumentos de planificación, actualización del normograma por dependencia.</t>
  </si>
  <si>
    <t xml:space="preserve">El profesional universitario del Sistema de Gestion  verifica el cargue de los documentos aprobados con el acta de la mesa temática. </t>
  </si>
  <si>
    <t xml:space="preserve">Gestión Documental </t>
  </si>
  <si>
    <t xml:space="preserve">Definir los instrumentos archivisticos </t>
  </si>
  <si>
    <t xml:space="preserve">Custodia y almacenamiento de información documental </t>
  </si>
  <si>
    <t xml:space="preserve">no conformidad por parte de los  entes de control </t>
  </si>
  <si>
    <t xml:space="preserve">que el proceso no cuenta con un equipo multidisiciplinario en la planta de personal suficiente para elaborar estos instrumentos </t>
  </si>
  <si>
    <t xml:space="preserve">demanda por deterioro o pérdida de información </t>
  </si>
  <si>
    <t xml:space="preserve">no contar con bodegas propias y adecuadas para el almacenamiento de información documental </t>
  </si>
  <si>
    <t xml:space="preserve">El subdirector administrativo y financiero gestiona recursos para la contración de personal idoneo en la elaboración de estos instrumentos cada semestre </t>
  </si>
  <si>
    <t xml:space="preserve">El subdirector administrativo y financiero gestiona recursos para el mantenimiento y almacenamiento de la información documental cada semestre. 
2. Profesional especializado rinde informe semestral al subdirector y coordinador para dar cuenta del estado de los depositos de archivo. </t>
  </si>
  <si>
    <t xml:space="preserve">Alimentación del aplicativo "autorizaciones ambientales". Progcortolima y trámites en linea. </t>
  </si>
  <si>
    <t xml:space="preserve">
1. Profesional Especializado de secretaria de la subdirección juridica desarrolla una matriz de control de evaluación y seguimiento al estado de notificaciones de los expedientes. 
2 El jefe de las oficinas territoriales realizan la verificación de la matriz de control de evaluación </t>
  </si>
  <si>
    <t>que la Información se encuentre desactualizada en el  aplicativo "autorizaciones ambientales".</t>
  </si>
  <si>
    <t xml:space="preserve">El profesional especializado Coordinador  del proceso 
verificar que cada expediente que llegue a la coordinación este cargado y descargado en el aplicativo de progcortolima y tramités en linea de manera permanente.  </t>
  </si>
  <si>
    <t>la dificultad en la ubicación de los destinatarios que residen en zonas veredales lejanas al casco urbano y errores en el proceso de notificación de actos administrativo</t>
  </si>
  <si>
    <t xml:space="preserve">Elaboración de actos administrativos de Inicio, de Requerimiento, que Otorga o Niega el permiso, autorización o Licencia Ambiental   </t>
  </si>
  <si>
    <t>FECHA DE ACTUALIZACIÓN:</t>
  </si>
  <si>
    <t>MOTIVO DE ACTUALIZACIÓN:</t>
  </si>
  <si>
    <t>Actualización Semestral</t>
  </si>
  <si>
    <t xml:space="preserve">RESPONSABLE: </t>
  </si>
  <si>
    <t xml:space="preserve">PROFESIONAL UNIVERSITARIO A CARGO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</si>
</sst>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7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sz val="14"/>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scheme val="minor"/>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6"/>
      <color theme="1"/>
      <name val="Arial Narrow"/>
      <family val="2"/>
    </font>
    <font>
      <sz val="11"/>
      <color rgb="FF000000"/>
      <name val="Calibri"/>
      <family val="2"/>
      <scheme val="minor"/>
    </font>
    <font>
      <sz val="11"/>
      <color theme="1"/>
      <name val="Calibri"/>
      <family val="2"/>
      <scheme val="minor"/>
    </font>
    <font>
      <sz val="10"/>
      <color theme="1"/>
      <name val="Arial"/>
      <family val="2"/>
    </font>
    <font>
      <sz val="11"/>
      <color theme="2" tint="-0.499984740745262"/>
      <name val="Arial Narrow"/>
      <family val="2"/>
    </font>
    <font>
      <b/>
      <sz val="16"/>
      <color theme="2" tint="-0.499984740745262"/>
      <name val="Arial Narrow"/>
      <family val="2"/>
    </font>
    <font>
      <sz val="10"/>
      <name val="Arial Narrow"/>
      <family val="2"/>
    </font>
    <font>
      <sz val="11"/>
      <color rgb="FF000000"/>
      <name val="Arial Narrow"/>
      <family val="2"/>
    </font>
    <font>
      <sz val="11"/>
      <name val="Arial Narrow"/>
      <family val="2"/>
    </font>
    <font>
      <b/>
      <sz val="11"/>
      <name val="Arial Narrow"/>
      <family val="2"/>
    </font>
    <font>
      <sz val="11"/>
      <name val="Calibri"/>
      <family val="2"/>
      <scheme val="minor"/>
    </font>
    <font>
      <b/>
      <sz val="14"/>
      <name val="Arial Narrow"/>
      <family val="2"/>
    </font>
    <font>
      <b/>
      <sz val="12"/>
      <color theme="1"/>
      <name val="Arial"/>
      <family val="2"/>
    </font>
    <font>
      <sz val="12"/>
      <color theme="0" tint="-0.34998626667073579"/>
      <name val="Arial"/>
      <family val="2"/>
    </font>
    <font>
      <sz val="12"/>
      <color theme="1"/>
      <name val="Arial"/>
      <family val="2"/>
    </font>
    <font>
      <sz val="8"/>
      <name val="Arial"/>
      <family val="2"/>
    </font>
  </fonts>
  <fills count="22">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6" tint="0.39997558519241921"/>
        <bgColor rgb="FFFBD4B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
      <patternFill patternType="solid">
        <fgColor theme="0"/>
        <bgColor rgb="FFFBD4B4"/>
      </patternFill>
    </fill>
    <fill>
      <patternFill patternType="solid">
        <fgColor theme="3" tint="0.79998168889431442"/>
        <bgColor indexed="64"/>
      </patternFill>
    </fill>
  </fills>
  <borders count="12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tted">
        <color theme="6" tint="0.39997558519241921"/>
      </left>
      <right style="dotted">
        <color theme="6" tint="0.39997558519241921"/>
      </right>
      <top style="dotted">
        <color theme="6" tint="0.39997558519241921"/>
      </top>
      <bottom style="dotted">
        <color theme="6" tint="0.39997558519241921"/>
      </bottom>
      <diagonal/>
    </border>
    <border>
      <left style="dotted">
        <color theme="6" tint="0.39997558519241921"/>
      </left>
      <right style="dotted">
        <color theme="6" tint="0.39997558519241921"/>
      </right>
      <top style="dotted">
        <color theme="6" tint="0.39997558519241921"/>
      </top>
      <bottom/>
      <diagonal/>
    </border>
    <border>
      <left style="dotted">
        <color theme="6" tint="0.39997558519241921"/>
      </left>
      <right style="dotted">
        <color theme="6" tint="0.39994506668294322"/>
      </right>
      <top style="dotted">
        <color theme="6" tint="0.39994506668294322"/>
      </top>
      <bottom style="dotted">
        <color theme="6" tint="0.39994506668294322"/>
      </bottom>
      <diagonal/>
    </border>
    <border>
      <left style="dotted">
        <color theme="6" tint="0.39994506668294322"/>
      </left>
      <right style="dotted">
        <color theme="6" tint="0.39994506668294322"/>
      </right>
      <top style="dotted">
        <color theme="6" tint="0.39994506668294322"/>
      </top>
      <bottom style="dotted">
        <color theme="6" tint="0.39994506668294322"/>
      </bottom>
      <diagonal/>
    </border>
    <border>
      <left style="dotted">
        <color theme="6" tint="0.39997558519241921"/>
      </left>
      <right/>
      <top style="dotted">
        <color theme="6" tint="0.39997558519241921"/>
      </top>
      <bottom/>
      <diagonal/>
    </border>
    <border>
      <left/>
      <right style="dotted">
        <color theme="6" tint="0.39997558519241921"/>
      </right>
      <top style="dotted">
        <color theme="6" tint="0.39997558519241921"/>
      </top>
      <bottom/>
      <diagonal/>
    </border>
    <border>
      <left style="dotted">
        <color theme="6" tint="0.39997558519241921"/>
      </left>
      <right/>
      <top/>
      <bottom style="dotted">
        <color theme="6" tint="0.39997558519241921"/>
      </bottom>
      <diagonal/>
    </border>
    <border>
      <left/>
      <right style="dotted">
        <color theme="6" tint="0.39997558519241921"/>
      </right>
      <top/>
      <bottom style="dotted">
        <color theme="6" tint="0.3999755851924192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tted">
        <color theme="6" tint="0.39997558519241921"/>
      </left>
      <right/>
      <top/>
      <bottom/>
      <diagonal/>
    </border>
    <border>
      <left/>
      <right style="dotted">
        <color theme="6" tint="0.39997558519241921"/>
      </right>
      <top/>
      <bottom/>
      <diagonal/>
    </border>
    <border>
      <left/>
      <right/>
      <top style="dotted">
        <color theme="6" tint="0.39997558519241921"/>
      </top>
      <bottom/>
      <diagonal/>
    </border>
    <border>
      <left/>
      <right style="medium">
        <color indexed="64"/>
      </right>
      <top style="dotted">
        <color theme="6" tint="0.39997558519241921"/>
      </top>
      <bottom/>
      <diagonal/>
    </border>
    <border>
      <left/>
      <right/>
      <top/>
      <bottom style="dotted">
        <color theme="6" tint="0.39997558519241921"/>
      </bottom>
      <diagonal/>
    </border>
    <border>
      <left/>
      <right style="medium">
        <color indexed="64"/>
      </right>
      <top/>
      <bottom style="dotted">
        <color theme="6" tint="0.39997558519241921"/>
      </bottom>
      <diagonal/>
    </border>
    <border>
      <left style="dotted">
        <color theme="6" tint="0.39997558519241921"/>
      </left>
      <right/>
      <top style="dotted">
        <color theme="6" tint="0.39997558519241921"/>
      </top>
      <bottom style="dotted">
        <color theme="6" tint="0.39997558519241921"/>
      </bottom>
      <diagonal/>
    </border>
    <border>
      <left/>
      <right/>
      <top style="dotted">
        <color theme="6" tint="0.39997558519241921"/>
      </top>
      <bottom style="dotted">
        <color theme="6" tint="0.39997558519241921"/>
      </bottom>
      <diagonal/>
    </border>
    <border>
      <left/>
      <right style="medium">
        <color indexed="64"/>
      </right>
      <top style="dotted">
        <color theme="6" tint="0.39997558519241921"/>
      </top>
      <bottom style="dotted">
        <color theme="6" tint="0.39997558519241921"/>
      </bottom>
      <diagonal/>
    </border>
    <border>
      <left style="thin">
        <color auto="1"/>
      </left>
      <right style="thin">
        <color auto="1"/>
      </right>
      <top style="thin">
        <color auto="1"/>
      </top>
      <bottom style="thin">
        <color auto="1"/>
      </bottom>
      <diagonal/>
    </border>
  </borders>
  <cellStyleXfs count="2">
    <xf numFmtId="0" fontId="0" fillId="0" borderId="0"/>
    <xf numFmtId="0" fontId="56" fillId="0" borderId="52"/>
  </cellStyleXfs>
  <cellXfs count="366">
    <xf numFmtId="0" fontId="0" fillId="0" borderId="0" xfId="0"/>
    <xf numFmtId="0" fontId="3" fillId="2" borderId="1" xfId="0" applyFont="1" applyFill="1" applyBorder="1"/>
    <xf numFmtId="0" fontId="6" fillId="2" borderId="5" xfId="0" applyFont="1" applyFill="1" applyBorder="1"/>
    <xf numFmtId="0" fontId="6" fillId="2" borderId="6" xfId="0" applyFont="1" applyFill="1" applyBorder="1"/>
    <xf numFmtId="0" fontId="6" fillId="2" borderId="7" xfId="0" applyFont="1" applyFill="1" applyBorder="1"/>
    <xf numFmtId="0" fontId="9" fillId="2" borderId="19"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0" xfId="0" applyFont="1" applyFill="1" applyBorder="1" applyAlignment="1">
      <alignment horizontal="left" vertical="top" wrapText="1"/>
    </xf>
    <xf numFmtId="0" fontId="6" fillId="2" borderId="19" xfId="0" applyFont="1" applyFill="1" applyBorder="1"/>
    <xf numFmtId="0" fontId="6" fillId="2" borderId="1" xfId="0" applyFont="1" applyFill="1" applyBorder="1"/>
    <xf numFmtId="0" fontId="1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0" xfId="0" applyFont="1" applyFill="1" applyBorder="1"/>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top" wrapText="1"/>
    </xf>
    <xf numFmtId="0" fontId="6" fillId="2" borderId="40" xfId="0" applyFont="1" applyFill="1" applyBorder="1"/>
    <xf numFmtId="0" fontId="6" fillId="2" borderId="41" xfId="0" applyFont="1" applyFill="1" applyBorder="1"/>
    <xf numFmtId="0" fontId="6" fillId="2" borderId="42" xfId="0" applyFont="1" applyFill="1" applyBorder="1"/>
    <xf numFmtId="0" fontId="8" fillId="2" borderId="1" xfId="0" applyFont="1" applyFill="1" applyBorder="1"/>
    <xf numFmtId="0" fontId="10"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10" fillId="0" borderId="0" xfId="0" applyFont="1" applyAlignment="1">
      <alignment horizontal="left" vertical="center"/>
    </xf>
    <xf numFmtId="0" fontId="21" fillId="2" borderId="1" xfId="0" applyFont="1" applyFill="1" applyBorder="1" applyAlignment="1">
      <alignment vertical="center"/>
    </xf>
    <xf numFmtId="0" fontId="24" fillId="6" borderId="75" xfId="0" applyFont="1" applyFill="1" applyBorder="1" applyAlignment="1">
      <alignment horizontal="center" vertical="center" wrapText="1" readingOrder="1"/>
    </xf>
    <xf numFmtId="0" fontId="24" fillId="6" borderId="76" xfId="0" applyFont="1" applyFill="1" applyBorder="1" applyAlignment="1">
      <alignment horizontal="center" vertical="center" wrapText="1" readingOrder="1"/>
    </xf>
    <xf numFmtId="0" fontId="24" fillId="6" borderId="77" xfId="0" applyFont="1" applyFill="1" applyBorder="1" applyAlignment="1">
      <alignment horizontal="center" vertical="center" wrapText="1" readingOrder="1"/>
    </xf>
    <xf numFmtId="0" fontId="24" fillId="7" borderId="75" xfId="0" applyFont="1" applyFill="1" applyBorder="1" applyAlignment="1">
      <alignment horizontal="center" wrapText="1" readingOrder="1"/>
    </xf>
    <xf numFmtId="0" fontId="24" fillId="7" borderId="76" xfId="0" applyFont="1" applyFill="1" applyBorder="1" applyAlignment="1">
      <alignment horizontal="center" wrapText="1" readingOrder="1"/>
    </xf>
    <xf numFmtId="0" fontId="24" fillId="7" borderId="77" xfId="0" applyFont="1" applyFill="1" applyBorder="1" applyAlignment="1">
      <alignment horizontal="center" wrapText="1" readingOrder="1"/>
    </xf>
    <xf numFmtId="0" fontId="24" fillId="6" borderId="19"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4" fillId="6" borderId="20" xfId="0" applyFont="1" applyFill="1" applyBorder="1" applyAlignment="1">
      <alignment horizontal="center" vertical="center" wrapText="1" readingOrder="1"/>
    </xf>
    <xf numFmtId="0" fontId="24" fillId="7" borderId="19" xfId="0" applyFont="1" applyFill="1" applyBorder="1" applyAlignment="1">
      <alignment horizontal="center" wrapText="1" readingOrder="1"/>
    </xf>
    <xf numFmtId="0" fontId="24" fillId="7" borderId="1" xfId="0" applyFont="1" applyFill="1" applyBorder="1" applyAlignment="1">
      <alignment horizontal="center" wrapText="1" readingOrder="1"/>
    </xf>
    <xf numFmtId="0" fontId="24" fillId="7" borderId="20" xfId="0" applyFont="1" applyFill="1" applyBorder="1" applyAlignment="1">
      <alignment horizontal="center" wrapText="1" readingOrder="1"/>
    </xf>
    <xf numFmtId="0" fontId="24" fillId="6" borderId="40"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4" fillId="7" borderId="40" xfId="0" applyFont="1" applyFill="1" applyBorder="1" applyAlignment="1">
      <alignment horizontal="center" wrapText="1" readingOrder="1"/>
    </xf>
    <xf numFmtId="0" fontId="24" fillId="7" borderId="41" xfId="0" applyFont="1" applyFill="1" applyBorder="1" applyAlignment="1">
      <alignment horizontal="center" wrapText="1" readingOrder="1"/>
    </xf>
    <xf numFmtId="0" fontId="24" fillId="7" borderId="42" xfId="0" applyFont="1" applyFill="1" applyBorder="1" applyAlignment="1">
      <alignment horizontal="center" wrapText="1" readingOrder="1"/>
    </xf>
    <xf numFmtId="0" fontId="24" fillId="8" borderId="75" xfId="0" applyFont="1" applyFill="1" applyBorder="1" applyAlignment="1">
      <alignment horizontal="center" wrapText="1" readingOrder="1"/>
    </xf>
    <xf numFmtId="0" fontId="24" fillId="8" borderId="76" xfId="0" applyFont="1" applyFill="1" applyBorder="1" applyAlignment="1">
      <alignment horizontal="center" wrapText="1" readingOrder="1"/>
    </xf>
    <xf numFmtId="0" fontId="24" fillId="8" borderId="77" xfId="0" applyFont="1" applyFill="1" applyBorder="1" applyAlignment="1">
      <alignment horizontal="center" wrapText="1" readingOrder="1"/>
    </xf>
    <xf numFmtId="0" fontId="24" fillId="8" borderId="19" xfId="0" applyFont="1" applyFill="1" applyBorder="1" applyAlignment="1">
      <alignment horizontal="center" wrapText="1" readingOrder="1"/>
    </xf>
    <xf numFmtId="0" fontId="24" fillId="8" borderId="1" xfId="0" applyFont="1" applyFill="1" applyBorder="1" applyAlignment="1">
      <alignment horizontal="center" wrapText="1" readingOrder="1"/>
    </xf>
    <xf numFmtId="0" fontId="24" fillId="8" borderId="20" xfId="0" applyFont="1" applyFill="1" applyBorder="1" applyAlignment="1">
      <alignment horizontal="center" wrapText="1" readingOrder="1"/>
    </xf>
    <xf numFmtId="0" fontId="24" fillId="8" borderId="40" xfId="0" applyFont="1" applyFill="1" applyBorder="1" applyAlignment="1">
      <alignment horizontal="center" wrapText="1" readingOrder="1"/>
    </xf>
    <xf numFmtId="0" fontId="24" fillId="8" borderId="41" xfId="0" applyFont="1" applyFill="1" applyBorder="1" applyAlignment="1">
      <alignment horizontal="center" wrapText="1" readingOrder="1"/>
    </xf>
    <xf numFmtId="0" fontId="24" fillId="8" borderId="42" xfId="0" applyFont="1" applyFill="1" applyBorder="1" applyAlignment="1">
      <alignment horizontal="center" wrapText="1" readingOrder="1"/>
    </xf>
    <xf numFmtId="0" fontId="24" fillId="9" borderId="75" xfId="0" applyFont="1" applyFill="1" applyBorder="1" applyAlignment="1">
      <alignment horizontal="center" wrapText="1" readingOrder="1"/>
    </xf>
    <xf numFmtId="0" fontId="24" fillId="9" borderId="76" xfId="0" applyFont="1" applyFill="1" applyBorder="1" applyAlignment="1">
      <alignment horizontal="center" wrapText="1" readingOrder="1"/>
    </xf>
    <xf numFmtId="0" fontId="24" fillId="9" borderId="77" xfId="0" applyFont="1" applyFill="1" applyBorder="1" applyAlignment="1">
      <alignment horizontal="center" wrapText="1" readingOrder="1"/>
    </xf>
    <xf numFmtId="0" fontId="24" fillId="9" borderId="19" xfId="0" applyFont="1" applyFill="1" applyBorder="1" applyAlignment="1">
      <alignment horizontal="center" wrapText="1" readingOrder="1"/>
    </xf>
    <xf numFmtId="0" fontId="24" fillId="9" borderId="1" xfId="0" applyFont="1" applyFill="1" applyBorder="1" applyAlignment="1">
      <alignment horizontal="center" wrapText="1" readingOrder="1"/>
    </xf>
    <xf numFmtId="0" fontId="24" fillId="9" borderId="20" xfId="0" applyFont="1" applyFill="1" applyBorder="1" applyAlignment="1">
      <alignment horizontal="center" wrapText="1" readingOrder="1"/>
    </xf>
    <xf numFmtId="0" fontId="24" fillId="9" borderId="40" xfId="0" applyFont="1" applyFill="1" applyBorder="1" applyAlignment="1">
      <alignment horizontal="center" wrapText="1" readingOrder="1"/>
    </xf>
    <xf numFmtId="0" fontId="24" fillId="9" borderId="41" xfId="0" applyFont="1" applyFill="1" applyBorder="1" applyAlignment="1">
      <alignment horizontal="center" wrapText="1" readingOrder="1"/>
    </xf>
    <xf numFmtId="0" fontId="24" fillId="9" borderId="42" xfId="0" applyFont="1" applyFill="1" applyBorder="1" applyAlignment="1">
      <alignment horizontal="center" wrapText="1" readingOrder="1"/>
    </xf>
    <xf numFmtId="0" fontId="26" fillId="8" borderId="76" xfId="0" applyFont="1" applyFill="1" applyBorder="1" applyAlignment="1">
      <alignment horizontal="center" wrapText="1" readingOrder="1"/>
    </xf>
    <xf numFmtId="0" fontId="27" fillId="0" borderId="0" xfId="0" applyFont="1" applyAlignment="1">
      <alignment horizontal="center" vertical="center" wrapText="1"/>
    </xf>
    <xf numFmtId="0" fontId="28" fillId="10" borderId="1" xfId="0" applyFont="1" applyFill="1" applyBorder="1" applyAlignment="1">
      <alignment horizontal="center" vertical="center" wrapText="1" readingOrder="1"/>
    </xf>
    <xf numFmtId="0" fontId="29" fillId="9" borderId="78" xfId="0" applyFont="1" applyFill="1" applyBorder="1" applyAlignment="1">
      <alignment horizontal="center" vertical="center" wrapText="1" readingOrder="1"/>
    </xf>
    <xf numFmtId="0" fontId="29" fillId="0" borderId="79" xfId="0" applyFont="1" applyBorder="1" applyAlignment="1">
      <alignment horizontal="left" vertical="center" wrapText="1" readingOrder="1"/>
    </xf>
    <xf numFmtId="9" fontId="29" fillId="0" borderId="79" xfId="0" applyNumberFormat="1" applyFont="1" applyBorder="1" applyAlignment="1">
      <alignment horizontal="center" vertical="center" wrapText="1" readingOrder="1"/>
    </xf>
    <xf numFmtId="0" fontId="29" fillId="11" borderId="80" xfId="0" applyFont="1" applyFill="1" applyBorder="1" applyAlignment="1">
      <alignment horizontal="center" vertical="center" wrapText="1" readingOrder="1"/>
    </xf>
    <xf numFmtId="0" fontId="29" fillId="0" borderId="80" xfId="0" applyFont="1" applyBorder="1" applyAlignment="1">
      <alignment horizontal="left" vertical="center" wrapText="1" readingOrder="1"/>
    </xf>
    <xf numFmtId="9" fontId="29" fillId="0" borderId="80" xfId="0" applyNumberFormat="1" applyFont="1" applyBorder="1" applyAlignment="1">
      <alignment horizontal="center" vertical="center" wrapText="1" readingOrder="1"/>
    </xf>
    <xf numFmtId="0" fontId="29" fillId="12" borderId="80" xfId="0" applyFont="1" applyFill="1" applyBorder="1" applyAlignment="1">
      <alignment horizontal="center" vertical="center" wrapText="1" readingOrder="1"/>
    </xf>
    <xf numFmtId="0" fontId="29" fillId="13" borderId="80" xfId="0" applyFont="1" applyFill="1" applyBorder="1" applyAlignment="1">
      <alignment horizontal="center" vertical="center" wrapText="1" readingOrder="1"/>
    </xf>
    <xf numFmtId="0" fontId="30" fillId="4" borderId="80" xfId="0" applyFont="1" applyFill="1" applyBorder="1" applyAlignment="1">
      <alignment horizontal="center" vertical="center" wrapText="1" readingOrder="1"/>
    </xf>
    <xf numFmtId="0" fontId="10" fillId="2" borderId="1" xfId="0" applyFont="1" applyFill="1" applyBorder="1" applyAlignment="1">
      <alignment horizontal="left" vertical="center"/>
    </xf>
    <xf numFmtId="0" fontId="32" fillId="2" borderId="1" xfId="0" applyFont="1" applyFill="1" applyBorder="1" applyAlignment="1">
      <alignment horizontal="center" vertical="center" wrapText="1"/>
    </xf>
    <xf numFmtId="0" fontId="33" fillId="10" borderId="1" xfId="0" applyFont="1" applyFill="1" applyBorder="1" applyAlignment="1">
      <alignment horizontal="center" vertical="center" wrapText="1" readingOrder="1"/>
    </xf>
    <xf numFmtId="0" fontId="34" fillId="2" borderId="1" xfId="0" applyFont="1" applyFill="1" applyBorder="1"/>
    <xf numFmtId="0" fontId="35" fillId="9" borderId="78" xfId="0" applyFont="1" applyFill="1" applyBorder="1" applyAlignment="1">
      <alignment horizontal="center" vertical="center" wrapText="1" readingOrder="1"/>
    </xf>
    <xf numFmtId="0" fontId="35" fillId="0" borderId="79" xfId="0" applyFont="1" applyBorder="1" applyAlignment="1">
      <alignment horizontal="center" vertical="center" wrapText="1" readingOrder="1"/>
    </xf>
    <xf numFmtId="0" fontId="35" fillId="0" borderId="79" xfId="0" applyFont="1" applyBorder="1" applyAlignment="1">
      <alignment horizontal="left" vertical="center" wrapText="1" readingOrder="1"/>
    </xf>
    <xf numFmtId="0" fontId="35" fillId="11" borderId="80" xfId="0" applyFont="1" applyFill="1" applyBorder="1" applyAlignment="1">
      <alignment horizontal="center" vertical="center" wrapText="1" readingOrder="1"/>
    </xf>
    <xf numFmtId="0" fontId="35" fillId="0" borderId="80" xfId="0" applyFont="1" applyBorder="1" applyAlignment="1">
      <alignment horizontal="center" vertical="center" wrapText="1" readingOrder="1"/>
    </xf>
    <xf numFmtId="0" fontId="35" fillId="0" borderId="80" xfId="0" applyFont="1" applyBorder="1" applyAlignment="1">
      <alignment horizontal="left" vertical="center" wrapText="1" readingOrder="1"/>
    </xf>
    <xf numFmtId="0" fontId="35" fillId="12" borderId="80" xfId="0" applyFont="1" applyFill="1" applyBorder="1" applyAlignment="1">
      <alignment horizontal="center" vertical="center" wrapText="1" readingOrder="1"/>
    </xf>
    <xf numFmtId="0" fontId="35" fillId="13" borderId="80" xfId="0" applyFont="1" applyFill="1" applyBorder="1" applyAlignment="1">
      <alignment horizontal="center" vertical="center" wrapText="1" readingOrder="1"/>
    </xf>
    <xf numFmtId="0" fontId="36" fillId="4" borderId="80" xfId="0" applyFont="1" applyFill="1" applyBorder="1" applyAlignment="1">
      <alignment horizontal="center" vertical="center" wrapText="1" readingOrder="1"/>
    </xf>
    <xf numFmtId="0" fontId="37" fillId="2" borderId="1" xfId="0" applyFont="1" applyFill="1" applyBorder="1" applyAlignment="1">
      <alignment horizontal="left" vertical="center" wrapText="1" readingOrder="1"/>
    </xf>
    <xf numFmtId="0" fontId="10" fillId="2" borderId="1" xfId="0" applyFont="1" applyFill="1" applyBorder="1" applyAlignment="1">
      <alignment vertical="center"/>
    </xf>
    <xf numFmtId="0" fontId="34" fillId="0" borderId="0" xfId="0" applyFont="1"/>
    <xf numFmtId="0" fontId="37" fillId="0" borderId="0" xfId="0" applyFont="1" applyAlignment="1">
      <alignment horizontal="left" vertical="center" wrapText="1" readingOrder="1"/>
    </xf>
    <xf numFmtId="0" fontId="38" fillId="0" borderId="0" xfId="0" applyFont="1" applyAlignment="1">
      <alignment vertical="center"/>
    </xf>
    <xf numFmtId="0" fontId="3"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2" borderId="1" xfId="0" applyFont="1" applyFill="1" applyBorder="1"/>
    <xf numFmtId="0" fontId="45" fillId="2" borderId="1" xfId="0" applyFont="1" applyFill="1" applyBorder="1"/>
    <xf numFmtId="0" fontId="46" fillId="14" borderId="85" xfId="0" applyFont="1" applyFill="1" applyBorder="1" applyAlignment="1">
      <alignment horizontal="center" vertical="center" wrapText="1" readingOrder="1"/>
    </xf>
    <xf numFmtId="0" fontId="46" fillId="14" borderId="86" xfId="0" applyFont="1" applyFill="1" applyBorder="1" applyAlignment="1">
      <alignment horizontal="center" vertical="center" wrapText="1" readingOrder="1"/>
    </xf>
    <xf numFmtId="0" fontId="46" fillId="2" borderId="89" xfId="0" applyFont="1" applyFill="1" applyBorder="1" applyAlignment="1">
      <alignment horizontal="center" vertical="center" wrapText="1" readingOrder="1"/>
    </xf>
    <xf numFmtId="0" fontId="47" fillId="2" borderId="89" xfId="0" applyFont="1" applyFill="1" applyBorder="1" applyAlignment="1">
      <alignment horizontal="left" vertical="center" wrapText="1" readingOrder="1"/>
    </xf>
    <xf numFmtId="9" fontId="46" fillId="2" borderId="90" xfId="0" applyNumberFormat="1" applyFont="1" applyFill="1" applyBorder="1" applyAlignment="1">
      <alignment horizontal="center" vertical="center" wrapText="1" readingOrder="1"/>
    </xf>
    <xf numFmtId="0" fontId="46" fillId="2" borderId="93" xfId="0" applyFont="1" applyFill="1" applyBorder="1" applyAlignment="1">
      <alignment horizontal="center" vertical="center" wrapText="1" readingOrder="1"/>
    </xf>
    <xf numFmtId="0" fontId="47" fillId="2" borderId="93" xfId="0" applyFont="1" applyFill="1" applyBorder="1" applyAlignment="1">
      <alignment horizontal="left" vertical="center" wrapText="1" readingOrder="1"/>
    </xf>
    <xf numFmtId="9" fontId="46" fillId="2" borderId="94" xfId="0" applyNumberFormat="1" applyFont="1" applyFill="1" applyBorder="1" applyAlignment="1">
      <alignment horizontal="center" vertical="center" wrapText="1" readingOrder="1"/>
    </xf>
    <xf numFmtId="0" fontId="47" fillId="2" borderId="94" xfId="0" applyFont="1" applyFill="1" applyBorder="1" applyAlignment="1">
      <alignment horizontal="center" vertical="center" wrapText="1" readingOrder="1"/>
    </xf>
    <xf numFmtId="0" fontId="46" fillId="2" borderId="101" xfId="0" applyFont="1" applyFill="1" applyBorder="1" applyAlignment="1">
      <alignment horizontal="center" vertical="center" wrapText="1" readingOrder="1"/>
    </xf>
    <xf numFmtId="0" fontId="47" fillId="2" borderId="101" xfId="0" applyFont="1" applyFill="1" applyBorder="1" applyAlignment="1">
      <alignment horizontal="left" vertical="center" wrapText="1" readingOrder="1"/>
    </xf>
    <xf numFmtId="0" fontId="47" fillId="2" borderId="102" xfId="0" applyFont="1" applyFill="1" applyBorder="1" applyAlignment="1">
      <alignment horizontal="center" vertical="center" wrapText="1" readingOrder="1"/>
    </xf>
    <xf numFmtId="0" fontId="12" fillId="2" borderId="1" xfId="0" applyFont="1" applyFill="1" applyBorder="1"/>
    <xf numFmtId="0" fontId="43" fillId="0" borderId="0" xfId="0" applyFont="1"/>
    <xf numFmtId="0" fontId="49" fillId="0" borderId="80" xfId="0" applyFont="1" applyBorder="1" applyAlignment="1">
      <alignment horizontal="left" vertical="center" wrapText="1" readingOrder="1"/>
    </xf>
    <xf numFmtId="0" fontId="10" fillId="15" borderId="103" xfId="0" applyFont="1" applyFill="1" applyBorder="1" applyAlignment="1">
      <alignment horizontal="center" vertical="center"/>
    </xf>
    <xf numFmtId="0" fontId="10" fillId="15" borderId="103" xfId="0" applyFont="1" applyFill="1" applyBorder="1" applyAlignment="1">
      <alignment horizontal="center" vertical="center" wrapText="1"/>
    </xf>
    <xf numFmtId="0" fontId="10" fillId="15" borderId="103" xfId="0" applyFont="1" applyFill="1" applyBorder="1" applyAlignment="1">
      <alignment horizontal="center" vertical="center" textRotation="90"/>
    </xf>
    <xf numFmtId="0" fontId="8" fillId="0" borderId="103" xfId="0" applyFont="1" applyBorder="1" applyAlignment="1">
      <alignment horizontal="center" vertical="top"/>
    </xf>
    <xf numFmtId="0" fontId="6" fillId="0" borderId="103" xfId="0" applyFont="1" applyBorder="1" applyAlignment="1">
      <alignment horizontal="left" vertical="top" wrapText="1"/>
    </xf>
    <xf numFmtId="0" fontId="8" fillId="0" borderId="103" xfId="0" applyFont="1" applyBorder="1" applyAlignment="1">
      <alignment horizontal="center" vertical="top" wrapText="1"/>
    </xf>
    <xf numFmtId="165" fontId="8" fillId="0" borderId="103" xfId="0" applyNumberFormat="1" applyFont="1" applyBorder="1" applyAlignment="1">
      <alignment horizontal="center" vertical="top"/>
    </xf>
    <xf numFmtId="0" fontId="8" fillId="0" borderId="103" xfId="0" applyFont="1" applyBorder="1" applyAlignment="1">
      <alignment horizontal="left" vertical="top"/>
    </xf>
    <xf numFmtId="0" fontId="8" fillId="0" borderId="103" xfId="0" applyFont="1" applyBorder="1" applyAlignment="1">
      <alignment horizontal="center" vertical="center"/>
    </xf>
    <xf numFmtId="0" fontId="8" fillId="2" borderId="103" xfId="0" applyFont="1" applyFill="1" applyBorder="1" applyAlignment="1">
      <alignment horizontal="center" vertical="center"/>
    </xf>
    <xf numFmtId="0" fontId="8" fillId="2" borderId="103" xfId="0" applyFont="1" applyFill="1" applyBorder="1" applyAlignment="1">
      <alignment horizontal="left" vertical="center"/>
    </xf>
    <xf numFmtId="0" fontId="8" fillId="2" borderId="103" xfId="0" applyFont="1" applyFill="1" applyBorder="1"/>
    <xf numFmtId="0" fontId="8" fillId="2" borderId="103" xfId="0" applyFont="1" applyFill="1" applyBorder="1" applyAlignment="1">
      <alignment horizontal="center"/>
    </xf>
    <xf numFmtId="0" fontId="8" fillId="0" borderId="103" xfId="0" applyFont="1" applyBorder="1" applyAlignment="1">
      <alignment horizontal="center" vertical="center" textRotation="90"/>
    </xf>
    <xf numFmtId="0" fontId="8" fillId="2" borderId="103" xfId="0" applyFont="1" applyFill="1" applyBorder="1" applyAlignment="1">
      <alignment vertical="center"/>
    </xf>
    <xf numFmtId="9" fontId="8" fillId="0" borderId="103" xfId="0" applyNumberFormat="1" applyFont="1" applyBorder="1" applyAlignment="1">
      <alignment horizontal="center" vertical="center"/>
    </xf>
    <xf numFmtId="164" fontId="8" fillId="0" borderId="103" xfId="0" applyNumberFormat="1" applyFont="1" applyBorder="1" applyAlignment="1">
      <alignment horizontal="center" vertical="center"/>
    </xf>
    <xf numFmtId="0" fontId="10" fillId="0" borderId="103" xfId="0" applyFont="1" applyBorder="1" applyAlignment="1">
      <alignment horizontal="center" vertical="center" textRotation="90" wrapText="1"/>
    </xf>
    <xf numFmtId="0" fontId="10" fillId="0" borderId="103" xfId="0" applyFont="1" applyBorder="1" applyAlignment="1">
      <alignment horizontal="center" vertical="center" textRotation="90"/>
    </xf>
    <xf numFmtId="164" fontId="8" fillId="4" borderId="103" xfId="0" applyNumberFormat="1"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4" fillId="15" borderId="103" xfId="0" applyFont="1" applyFill="1" applyBorder="1" applyAlignment="1">
      <alignment vertical="center" textRotation="90"/>
    </xf>
    <xf numFmtId="0" fontId="10" fillId="15" borderId="103" xfId="0" applyFont="1" applyFill="1" applyBorder="1" applyAlignment="1">
      <alignment vertical="center"/>
    </xf>
    <xf numFmtId="0" fontId="10" fillId="15" borderId="103" xfId="0" applyFont="1" applyFill="1" applyBorder="1" applyAlignment="1">
      <alignment vertical="center" wrapText="1"/>
    </xf>
    <xf numFmtId="0" fontId="10" fillId="15" borderId="103" xfId="0" applyFont="1" applyFill="1" applyBorder="1" applyAlignment="1">
      <alignment vertical="center" textRotation="90"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xf>
    <xf numFmtId="0" fontId="8" fillId="0" borderId="104" xfId="0" applyFont="1" applyBorder="1" applyAlignment="1">
      <alignment horizontal="center" vertical="center" wrapText="1"/>
    </xf>
    <xf numFmtId="0" fontId="10" fillId="0" borderId="104" xfId="0" applyFont="1" applyBorder="1" applyAlignment="1">
      <alignment horizontal="center" vertical="center" wrapText="1"/>
    </xf>
    <xf numFmtId="9" fontId="8" fillId="0" borderId="104" xfId="0" applyNumberFormat="1" applyFont="1" applyBorder="1" applyAlignment="1">
      <alignment horizontal="center" vertical="center" wrapText="1"/>
    </xf>
    <xf numFmtId="0" fontId="10" fillId="0" borderId="104" xfId="0" applyFont="1" applyBorder="1" applyAlignment="1">
      <alignment horizontal="center" vertical="center"/>
    </xf>
    <xf numFmtId="0" fontId="10" fillId="0" borderId="103" xfId="0" applyFont="1" applyBorder="1" applyAlignment="1">
      <alignment horizontal="center" vertical="center" wrapText="1"/>
    </xf>
    <xf numFmtId="9" fontId="8" fillId="0" borderId="103" xfId="0" applyNumberFormat="1" applyFont="1" applyBorder="1" applyAlignment="1">
      <alignment horizontal="center" vertical="center" wrapText="1"/>
    </xf>
    <xf numFmtId="0" fontId="10" fillId="0" borderId="103" xfId="0" applyFont="1" applyBorder="1" applyAlignment="1">
      <alignment horizontal="center" vertical="center"/>
    </xf>
    <xf numFmtId="0" fontId="0" fillId="0" borderId="0" xfId="0" applyAlignment="1">
      <alignment horizontal="center" vertical="center"/>
    </xf>
    <xf numFmtId="0" fontId="6" fillId="0" borderId="103" xfId="0" applyFont="1" applyBorder="1" applyAlignment="1">
      <alignment horizontal="left" vertical="center" wrapText="1"/>
    </xf>
    <xf numFmtId="0" fontId="6" fillId="17" borderId="103" xfId="0" applyFont="1" applyFill="1" applyBorder="1" applyAlignment="1">
      <alignment horizontal="left" vertical="center" wrapText="1"/>
    </xf>
    <xf numFmtId="0" fontId="8" fillId="0" borderId="103" xfId="0" applyFont="1" applyBorder="1" applyAlignment="1">
      <alignment horizontal="left" vertical="center" wrapText="1"/>
    </xf>
    <xf numFmtId="0" fontId="54" fillId="2" borderId="1" xfId="0" applyFont="1" applyFill="1" applyBorder="1" applyAlignment="1">
      <alignment horizontal="left" vertical="center" wrapText="1" readingOrder="1"/>
    </xf>
    <xf numFmtId="0" fontId="2" fillId="0" borderId="0" xfId="0" applyFont="1"/>
    <xf numFmtId="0" fontId="8" fillId="18" borderId="103" xfId="0" applyFont="1" applyFill="1" applyBorder="1" applyAlignment="1">
      <alignment horizontal="center" vertical="center" wrapText="1"/>
    </xf>
    <xf numFmtId="0" fontId="6" fillId="18" borderId="103" xfId="0" applyFont="1" applyFill="1" applyBorder="1" applyAlignment="1">
      <alignment horizontal="left" vertical="center" wrapText="1"/>
    </xf>
    <xf numFmtId="0" fontId="8" fillId="2" borderId="52" xfId="0" applyFont="1" applyFill="1" applyBorder="1"/>
    <xf numFmtId="0" fontId="8" fillId="0" borderId="104" xfId="0" applyFont="1" applyBorder="1" applyAlignment="1">
      <alignment vertical="center" wrapText="1"/>
    </xf>
    <xf numFmtId="0" fontId="55" fillId="0" borderId="52" xfId="0" applyFont="1" applyBorder="1" applyAlignment="1">
      <alignment vertical="center"/>
    </xf>
    <xf numFmtId="0" fontId="55" fillId="0" borderId="0" xfId="0" applyFont="1" applyAlignment="1">
      <alignment vertical="center"/>
    </xf>
    <xf numFmtId="0" fontId="8" fillId="18" borderId="104" xfId="0" applyFont="1" applyFill="1" applyBorder="1" applyAlignment="1">
      <alignment vertical="center" wrapText="1"/>
    </xf>
    <xf numFmtId="165" fontId="8" fillId="0" borderId="103" xfId="0" applyNumberFormat="1" applyFont="1" applyBorder="1" applyAlignment="1">
      <alignment horizontal="center" vertical="top" wrapText="1"/>
    </xf>
    <xf numFmtId="0" fontId="6" fillId="0" borderId="103" xfId="0" applyFont="1" applyBorder="1" applyAlignment="1">
      <alignment horizontal="center" vertical="center" wrapText="1"/>
    </xf>
    <xf numFmtId="0" fontId="10" fillId="15" borderId="103" xfId="0" applyFont="1" applyFill="1" applyBorder="1" applyAlignment="1">
      <alignment horizontal="left" vertical="center"/>
    </xf>
    <xf numFmtId="0" fontId="8" fillId="0" borderId="104"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wrapText="1"/>
    </xf>
    <xf numFmtId="0" fontId="1" fillId="0" borderId="0" xfId="0" applyFont="1"/>
    <xf numFmtId="0" fontId="8" fillId="0" borderId="103" xfId="0" applyFont="1" applyBorder="1" applyAlignment="1">
      <alignment vertical="center" wrapText="1"/>
    </xf>
    <xf numFmtId="0" fontId="8" fillId="18" borderId="103" xfId="0" applyFont="1" applyFill="1" applyBorder="1" applyAlignment="1">
      <alignment vertical="center" wrapText="1"/>
    </xf>
    <xf numFmtId="9" fontId="13" fillId="0" borderId="103" xfId="0" applyNumberFormat="1" applyFont="1" applyBorder="1" applyAlignment="1">
      <alignment horizontal="center" vertical="center" wrapText="1"/>
    </xf>
    <xf numFmtId="0" fontId="13" fillId="0" borderId="104" xfId="0" applyFont="1" applyBorder="1" applyAlignment="1">
      <alignment horizontal="center" vertical="center" wrapText="1"/>
    </xf>
    <xf numFmtId="9" fontId="13" fillId="0" borderId="103" xfId="0" applyNumberFormat="1" applyFont="1" applyBorder="1" applyAlignment="1">
      <alignment horizontal="left" vertical="center" wrapText="1"/>
    </xf>
    <xf numFmtId="0" fontId="8" fillId="0" borderId="0" xfId="0" applyFont="1" applyAlignment="1">
      <alignment vertical="center" wrapText="1"/>
    </xf>
    <xf numFmtId="0" fontId="48" fillId="15" borderId="103" xfId="0" applyFont="1" applyFill="1" applyBorder="1" applyAlignment="1">
      <alignment vertical="center" textRotation="90"/>
    </xf>
    <xf numFmtId="0" fontId="8" fillId="0" borderId="52" xfId="0" applyFont="1" applyBorder="1" applyAlignment="1">
      <alignment horizontal="left" vertical="center"/>
    </xf>
    <xf numFmtId="0" fontId="8" fillId="0" borderId="52" xfId="0" applyFont="1" applyBorder="1" applyAlignment="1">
      <alignment horizontal="left" vertical="center" wrapText="1"/>
    </xf>
    <xf numFmtId="0" fontId="8" fillId="0" borderId="52" xfId="0" applyFont="1" applyBorder="1" applyAlignment="1">
      <alignment vertical="center" wrapText="1"/>
    </xf>
    <xf numFmtId="9" fontId="13" fillId="0" borderId="104" xfId="0" applyNumberFormat="1" applyFont="1" applyBorder="1" applyAlignment="1">
      <alignment horizontal="left" vertical="center" wrapText="1"/>
    </xf>
    <xf numFmtId="0" fontId="8" fillId="0" borderId="104" xfId="0" applyFont="1" applyBorder="1" applyAlignment="1">
      <alignment horizontal="center" vertical="center" textRotation="90"/>
    </xf>
    <xf numFmtId="9" fontId="8" fillId="0" borderId="104" xfId="0" applyNumberFormat="1" applyFont="1" applyBorder="1" applyAlignment="1">
      <alignment horizontal="center" vertical="center"/>
    </xf>
    <xf numFmtId="0" fontId="6" fillId="0" borderId="104" xfId="0" applyFont="1" applyBorder="1" applyAlignment="1">
      <alignment horizontal="center" vertical="center" wrapText="1"/>
    </xf>
    <xf numFmtId="164" fontId="8" fillId="0" borderId="104" xfId="0" applyNumberFormat="1" applyFont="1" applyBorder="1" applyAlignment="1">
      <alignment horizontal="center" vertical="center"/>
    </xf>
    <xf numFmtId="0" fontId="10" fillId="0" borderId="104" xfId="0" applyFont="1" applyBorder="1" applyAlignment="1">
      <alignment horizontal="center" vertical="center" textRotation="90" wrapText="1"/>
    </xf>
    <xf numFmtId="0" fontId="10" fillId="0" borderId="104" xfId="0" applyFont="1" applyBorder="1" applyAlignment="1">
      <alignment horizontal="center" vertical="center" textRotation="90"/>
    </xf>
    <xf numFmtId="0" fontId="8" fillId="0" borderId="52" xfId="0" applyFont="1" applyBorder="1"/>
    <xf numFmtId="0" fontId="8" fillId="0" borderId="105" xfId="0" applyFont="1" applyBorder="1" applyAlignment="1">
      <alignment horizontal="center" vertical="center"/>
    </xf>
    <xf numFmtId="0" fontId="8" fillId="0" borderId="106" xfId="0" applyFont="1" applyBorder="1" applyAlignment="1">
      <alignment horizontal="center" vertical="center" wrapText="1"/>
    </xf>
    <xf numFmtId="0" fontId="8" fillId="0" borderId="106" xfId="0" applyFont="1" applyBorder="1" applyAlignment="1">
      <alignment vertical="center" wrapText="1"/>
    </xf>
    <xf numFmtId="0" fontId="8" fillId="0" borderId="106" xfId="0" applyFont="1" applyBorder="1" applyAlignment="1">
      <alignment horizontal="center" vertical="center"/>
    </xf>
    <xf numFmtId="0" fontId="8" fillId="0" borderId="106" xfId="0" applyFont="1" applyBorder="1"/>
    <xf numFmtId="0" fontId="57" fillId="0" borderId="111" xfId="0" applyFont="1" applyBorder="1" applyAlignment="1">
      <alignment horizontal="center" vertical="center" wrapText="1"/>
    </xf>
    <xf numFmtId="0" fontId="57" fillId="0" borderId="112" xfId="0" applyFont="1" applyBorder="1" applyAlignment="1">
      <alignment horizontal="center" vertical="center" wrapText="1"/>
    </xf>
    <xf numFmtId="0" fontId="8" fillId="18" borderId="103" xfId="0" applyFont="1" applyFill="1" applyBorder="1" applyAlignment="1">
      <alignment horizontal="left" vertical="center" wrapText="1"/>
    </xf>
    <xf numFmtId="0" fontId="8" fillId="0" borderId="0" xfId="0" applyFont="1" applyAlignment="1">
      <alignment horizontal="center" vertical="center" wrapText="1"/>
    </xf>
    <xf numFmtId="0" fontId="8" fillId="0" borderId="124" xfId="0" applyFont="1" applyBorder="1" applyAlignment="1">
      <alignment horizontal="center" vertical="center" wrapText="1"/>
    </xf>
    <xf numFmtId="0" fontId="8" fillId="18" borderId="124" xfId="0" applyFont="1" applyFill="1" applyBorder="1" applyAlignment="1">
      <alignment horizontal="center" vertical="center" wrapText="1"/>
    </xf>
    <xf numFmtId="0" fontId="61" fillId="19" borderId="124" xfId="0" applyFont="1" applyFill="1" applyBorder="1" applyAlignment="1">
      <alignment horizontal="center" vertical="center" wrapText="1"/>
    </xf>
    <xf numFmtId="0" fontId="62" fillId="0" borderId="124" xfId="0" applyFont="1" applyBorder="1" applyAlignment="1">
      <alignment horizontal="center" vertical="center" wrapText="1"/>
    </xf>
    <xf numFmtId="0" fontId="62" fillId="0" borderId="103" xfId="0" applyFont="1" applyBorder="1" applyAlignment="1">
      <alignment horizontal="center" vertical="center" wrapText="1"/>
    </xf>
    <xf numFmtId="0" fontId="62" fillId="18" borderId="103" xfId="0" applyFont="1" applyFill="1" applyBorder="1" applyAlignment="1">
      <alignment horizontal="center" vertical="center" wrapText="1"/>
    </xf>
    <xf numFmtId="0" fontId="62" fillId="2" borderId="1" xfId="0" applyFont="1" applyFill="1" applyBorder="1"/>
    <xf numFmtId="0" fontId="5" fillId="18" borderId="103" xfId="0" applyFont="1" applyFill="1" applyBorder="1"/>
    <xf numFmtId="0" fontId="64" fillId="18" borderId="0" xfId="0" applyFont="1" applyFill="1"/>
    <xf numFmtId="0" fontId="65" fillId="20" borderId="103" xfId="0" applyFont="1" applyFill="1" applyBorder="1" applyAlignment="1">
      <alignment vertical="center" textRotation="90"/>
    </xf>
    <xf numFmtId="0" fontId="65" fillId="20" borderId="103" xfId="0" applyFont="1" applyFill="1" applyBorder="1" applyAlignment="1">
      <alignment horizontal="center" vertical="center" textRotation="90"/>
    </xf>
    <xf numFmtId="0" fontId="65" fillId="20" borderId="103" xfId="0" applyFont="1" applyFill="1" applyBorder="1" applyAlignment="1">
      <alignment horizontal="left" vertical="center" textRotation="90"/>
    </xf>
    <xf numFmtId="0" fontId="63" fillId="20" borderId="103" xfId="0" applyFont="1" applyFill="1" applyBorder="1" applyAlignment="1">
      <alignment horizontal="center" vertical="center"/>
    </xf>
    <xf numFmtId="0" fontId="63" fillId="20" borderId="103" xfId="0" applyFont="1" applyFill="1" applyBorder="1" applyAlignment="1">
      <alignment vertical="center" wrapText="1"/>
    </xf>
    <xf numFmtId="0" fontId="63" fillId="20" borderId="103" xfId="0" applyFont="1" applyFill="1" applyBorder="1" applyAlignment="1">
      <alignment vertical="center"/>
    </xf>
    <xf numFmtId="0" fontId="63" fillId="20" borderId="103" xfId="0" applyFont="1" applyFill="1" applyBorder="1" applyAlignment="1">
      <alignment vertical="center" textRotation="90" wrapText="1"/>
    </xf>
    <xf numFmtId="0" fontId="5" fillId="18" borderId="103" xfId="0" applyFont="1" applyFill="1" applyBorder="1" applyAlignment="1">
      <alignment vertical="center"/>
    </xf>
    <xf numFmtId="0" fontId="69" fillId="0" borderId="52" xfId="0" applyFont="1" applyFill="1" applyBorder="1"/>
    <xf numFmtId="0" fontId="63" fillId="20" borderId="103" xfId="0" applyFont="1" applyFill="1" applyBorder="1" applyAlignment="1">
      <alignment horizontal="center" vertical="center" wrapText="1"/>
    </xf>
    <xf numFmtId="0" fontId="5" fillId="18" borderId="103" xfId="0" applyFont="1" applyFill="1" applyBorder="1" applyAlignment="1">
      <alignment vertical="center"/>
    </xf>
    <xf numFmtId="0" fontId="63" fillId="20" borderId="103" xfId="0" applyFont="1" applyFill="1" applyBorder="1" applyAlignment="1">
      <alignment horizontal="center" vertical="center"/>
    </xf>
    <xf numFmtId="0" fontId="5" fillId="18" borderId="103" xfId="0" applyFont="1" applyFill="1" applyBorder="1"/>
    <xf numFmtId="0" fontId="57" fillId="0" borderId="113" xfId="0" applyFont="1" applyBorder="1" applyAlignment="1">
      <alignment horizontal="center" vertical="center" wrapText="1"/>
    </xf>
    <xf numFmtId="0" fontId="57" fillId="0" borderId="114" xfId="0" applyFont="1" applyBorder="1" applyAlignment="1">
      <alignment horizontal="center" vertical="center" wrapText="1"/>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14" fillId="0" borderId="117" xfId="0" applyFont="1" applyBorder="1" applyAlignment="1">
      <alignment horizontal="center" vertical="center"/>
    </xf>
    <xf numFmtId="0" fontId="14" fillId="0" borderId="118" xfId="0" applyFont="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59" fillId="2" borderId="121" xfId="0" applyFont="1" applyFill="1" applyBorder="1" applyAlignment="1">
      <alignment horizontal="center" vertical="center"/>
    </xf>
    <xf numFmtId="0" fontId="58" fillId="2" borderId="122" xfId="0" applyFont="1" applyFill="1" applyBorder="1" applyAlignment="1">
      <alignment horizontal="center" vertical="center"/>
    </xf>
    <xf numFmtId="0" fontId="58" fillId="2" borderId="123" xfId="0" applyFont="1" applyFill="1" applyBorder="1" applyAlignment="1">
      <alignment horizontal="center" vertical="center"/>
    </xf>
    <xf numFmtId="0" fontId="66" fillId="21" borderId="124" xfId="0" applyFont="1" applyFill="1" applyBorder="1" applyAlignment="1">
      <alignment horizontal="center" vertical="center"/>
    </xf>
    <xf numFmtId="14" fontId="67" fillId="0" borderId="124" xfId="0" applyNumberFormat="1" applyFont="1" applyBorder="1" applyAlignment="1">
      <alignment horizontal="center" vertical="center"/>
    </xf>
    <xf numFmtId="0" fontId="67" fillId="0" borderId="124" xfId="0" applyFont="1" applyBorder="1" applyAlignment="1">
      <alignment horizontal="center" vertical="center"/>
    </xf>
    <xf numFmtId="0" fontId="68" fillId="0" borderId="124" xfId="0" applyFont="1" applyBorder="1" applyAlignment="1">
      <alignment horizontal="center" vertical="center"/>
    </xf>
    <xf numFmtId="0" fontId="4"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6" fillId="0" borderId="8" xfId="0" applyFont="1" applyBorder="1" applyAlignment="1">
      <alignment horizontal="left" vertical="center" wrapText="1"/>
    </xf>
    <xf numFmtId="0" fontId="0" fillId="0" borderId="0" xfId="0"/>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0" fontId="7" fillId="2" borderId="13" xfId="0" quotePrefix="1" applyFont="1" applyFill="1" applyBorder="1" applyAlignment="1">
      <alignment horizontal="left" vertical="top" wrapText="1"/>
    </xf>
    <xf numFmtId="0" fontId="5" fillId="0" borderId="14" xfId="0" applyFont="1" applyBorder="1"/>
    <xf numFmtId="0" fontId="5" fillId="0" borderId="15" xfId="0" applyFont="1" applyBorder="1"/>
    <xf numFmtId="0" fontId="8" fillId="2" borderId="16" xfId="0" applyFont="1" applyFill="1" applyBorder="1" applyAlignment="1">
      <alignment horizontal="left" vertical="center" wrapText="1"/>
    </xf>
    <xf numFmtId="0" fontId="5" fillId="0" borderId="17" xfId="0" applyFont="1" applyBorder="1"/>
    <xf numFmtId="0" fontId="5" fillId="0" borderId="18" xfId="0" applyFont="1" applyBorder="1"/>
    <xf numFmtId="0" fontId="6" fillId="0" borderId="8" xfId="0" applyFont="1" applyBorder="1" applyAlignment="1">
      <alignment horizontal="left" vertical="top" wrapText="1"/>
    </xf>
    <xf numFmtId="0" fontId="5" fillId="0" borderId="8" xfId="0" applyFont="1" applyBorder="1"/>
    <xf numFmtId="0" fontId="12" fillId="3" borderId="21" xfId="0" applyFont="1" applyFill="1" applyBorder="1" applyAlignment="1">
      <alignment horizontal="center" vertical="center" wrapText="1"/>
    </xf>
    <xf numFmtId="0" fontId="5" fillId="0" borderId="22" xfId="0" applyFont="1" applyBorder="1"/>
    <xf numFmtId="0" fontId="12" fillId="3" borderId="23" xfId="0" applyFont="1" applyFill="1" applyBorder="1" applyAlignment="1">
      <alignment horizontal="center" vertical="center"/>
    </xf>
    <xf numFmtId="0" fontId="5" fillId="0" borderId="24" xfId="0" applyFont="1" applyBorder="1"/>
    <xf numFmtId="0" fontId="12" fillId="2" borderId="25" xfId="0" applyFont="1" applyFill="1" applyBorder="1" applyAlignment="1">
      <alignment horizontal="left" vertical="top" wrapText="1" readingOrder="1"/>
    </xf>
    <xf numFmtId="0" fontId="5" fillId="0" borderId="26" xfId="0" applyFont="1" applyBorder="1"/>
    <xf numFmtId="0" fontId="13" fillId="2" borderId="27" xfId="0" applyFont="1" applyFill="1" applyBorder="1" applyAlignment="1">
      <alignment horizontal="left" vertical="center" wrapText="1"/>
    </xf>
    <xf numFmtId="0" fontId="5" fillId="0" borderId="28" xfId="0" applyFont="1" applyBorder="1"/>
    <xf numFmtId="0" fontId="12" fillId="2" borderId="29" xfId="0" applyFont="1" applyFill="1" applyBorder="1" applyAlignment="1">
      <alignment horizontal="left" vertical="center" wrapText="1"/>
    </xf>
    <xf numFmtId="0" fontId="5" fillId="0" borderId="30" xfId="0" applyFont="1" applyBorder="1"/>
    <xf numFmtId="0" fontId="13" fillId="2" borderId="31" xfId="0" applyFont="1" applyFill="1" applyBorder="1" applyAlignment="1">
      <alignment horizontal="left" vertical="center" wrapText="1"/>
    </xf>
    <xf numFmtId="0" fontId="5" fillId="0" borderId="32" xfId="0" applyFont="1" applyBorder="1"/>
    <xf numFmtId="0" fontId="13" fillId="2" borderId="35" xfId="0" applyFont="1" applyFill="1" applyBorder="1" applyAlignment="1">
      <alignment horizontal="left" vertical="center" wrapText="1"/>
    </xf>
    <xf numFmtId="0" fontId="5" fillId="0" borderId="36" xfId="0" applyFont="1" applyBorder="1"/>
    <xf numFmtId="0" fontId="6" fillId="2" borderId="37" xfId="0" applyFont="1" applyFill="1" applyBorder="1" applyAlignment="1">
      <alignment horizontal="left" vertical="top" wrapText="1"/>
    </xf>
    <xf numFmtId="0" fontId="5" fillId="0" borderId="38" xfId="0" applyFont="1" applyBorder="1"/>
    <xf numFmtId="0" fontId="5" fillId="0" borderId="39" xfId="0" applyFont="1" applyBorder="1"/>
    <xf numFmtId="0" fontId="12" fillId="2" borderId="33" xfId="0" applyFont="1" applyFill="1" applyBorder="1" applyAlignment="1">
      <alignment horizontal="left" vertical="center" wrapText="1"/>
    </xf>
    <xf numFmtId="0" fontId="5" fillId="0" borderId="34" xfId="0" applyFont="1" applyBorder="1"/>
    <xf numFmtId="0" fontId="10" fillId="0" borderId="103" xfId="0" applyFont="1" applyBorder="1" applyAlignment="1">
      <alignment horizontal="center" vertical="top" wrapText="1"/>
    </xf>
    <xf numFmtId="0" fontId="5" fillId="0" borderId="103" xfId="0" applyFont="1" applyBorder="1"/>
    <xf numFmtId="9" fontId="8" fillId="0" borderId="103" xfId="0" applyNumberFormat="1" applyFont="1" applyBorder="1" applyAlignment="1">
      <alignment horizontal="center" vertical="top" wrapText="1"/>
    </xf>
    <xf numFmtId="0" fontId="10" fillId="0" borderId="103" xfId="0" applyFont="1" applyBorder="1" applyAlignment="1">
      <alignment horizontal="center" vertical="top"/>
    </xf>
    <xf numFmtId="0" fontId="8" fillId="0" borderId="103" xfId="0" applyFont="1" applyBorder="1" applyAlignment="1">
      <alignment horizontal="center" vertical="center"/>
    </xf>
    <xf numFmtId="0" fontId="5" fillId="0" borderId="103" xfId="0" applyFont="1" applyBorder="1" applyAlignment="1">
      <alignment vertical="center"/>
    </xf>
    <xf numFmtId="0" fontId="8" fillId="0" borderId="103" xfId="0" applyFont="1" applyBorder="1" applyAlignment="1">
      <alignment horizontal="center" vertical="top" wrapText="1"/>
    </xf>
    <xf numFmtId="0" fontId="8" fillId="0" borderId="103" xfId="0" applyFont="1" applyBorder="1" applyAlignment="1">
      <alignment horizontal="center" vertical="top"/>
    </xf>
    <xf numFmtId="0" fontId="14" fillId="0" borderId="103" xfId="0" applyFont="1" applyBorder="1" applyAlignment="1">
      <alignment horizontal="center" vertical="center"/>
    </xf>
    <xf numFmtId="0" fontId="15" fillId="15" borderId="103" xfId="0" applyFont="1" applyFill="1" applyBorder="1" applyAlignment="1">
      <alignment horizontal="left" vertical="center"/>
    </xf>
    <xf numFmtId="0" fontId="5" fillId="16" borderId="103" xfId="0" applyFont="1" applyFill="1" applyBorder="1"/>
    <xf numFmtId="0" fontId="16" fillId="2" borderId="103" xfId="0" applyFont="1" applyFill="1" applyBorder="1" applyAlignment="1">
      <alignment horizontal="left" vertical="center"/>
    </xf>
    <xf numFmtId="0" fontId="8" fillId="2" borderId="103" xfId="0" applyFont="1" applyFill="1" applyBorder="1" applyAlignment="1">
      <alignment horizontal="left" vertical="center"/>
    </xf>
    <xf numFmtId="0" fontId="16" fillId="2" borderId="103" xfId="0" applyFont="1" applyFill="1" applyBorder="1" applyAlignment="1">
      <alignment horizontal="left" vertical="center" wrapText="1"/>
    </xf>
    <xf numFmtId="0" fontId="10" fillId="15" borderId="103" xfId="0" applyFont="1" applyFill="1" applyBorder="1" applyAlignment="1">
      <alignment horizontal="center" vertical="center"/>
    </xf>
    <xf numFmtId="0" fontId="5" fillId="16" borderId="103" xfId="0" applyFont="1" applyFill="1" applyBorder="1" applyAlignment="1">
      <alignment vertical="center"/>
    </xf>
    <xf numFmtId="0" fontId="10" fillId="15" borderId="103" xfId="0" applyFont="1" applyFill="1" applyBorder="1" applyAlignment="1">
      <alignment horizontal="center" vertical="center" wrapText="1"/>
    </xf>
    <xf numFmtId="0" fontId="8" fillId="0" borderId="103" xfId="0" applyFont="1" applyBorder="1" applyAlignment="1">
      <alignment horizontal="left" vertical="center" wrapText="1"/>
    </xf>
    <xf numFmtId="0" fontId="19" fillId="6" borderId="45" xfId="0" applyFont="1" applyFill="1" applyBorder="1" applyAlignment="1">
      <alignment horizontal="center" vertical="center" wrapText="1" readingOrder="1"/>
    </xf>
    <xf numFmtId="0" fontId="5" fillId="0" borderId="53" xfId="0" applyFont="1" applyBorder="1"/>
    <xf numFmtId="0" fontId="5" fillId="0" borderId="50" xfId="0" applyFont="1" applyBorder="1"/>
    <xf numFmtId="0" fontId="5" fillId="0" borderId="63" xfId="0" applyFont="1" applyBorder="1"/>
    <xf numFmtId="0" fontId="19" fillId="7" borderId="66" xfId="0" applyFont="1" applyFill="1" applyBorder="1" applyAlignment="1">
      <alignment horizontal="center" wrapText="1" readingOrder="1"/>
    </xf>
    <xf numFmtId="0" fontId="5" fillId="0" borderId="47" xfId="0" applyFont="1" applyBorder="1"/>
    <xf numFmtId="0" fontId="5" fillId="0" borderId="62" xfId="0" applyFont="1" applyBorder="1"/>
    <xf numFmtId="0" fontId="5" fillId="0" borderId="52" xfId="0" applyFont="1" applyBorder="1"/>
    <xf numFmtId="0" fontId="19" fillId="7" borderId="45" xfId="0" applyFont="1" applyFill="1" applyBorder="1" applyAlignment="1">
      <alignment horizontal="center" wrapText="1" readingOrder="1"/>
    </xf>
    <xf numFmtId="0" fontId="19" fillId="6" borderId="54" xfId="0" applyFont="1" applyFill="1" applyBorder="1" applyAlignment="1">
      <alignment horizontal="center" vertical="center" wrapText="1" readingOrder="1"/>
    </xf>
    <xf numFmtId="0" fontId="5" fillId="0" borderId="57" xfId="0" applyFont="1" applyBorder="1"/>
    <xf numFmtId="0" fontId="19" fillId="6" borderId="58" xfId="0" applyFont="1" applyFill="1" applyBorder="1" applyAlignment="1">
      <alignment horizontal="center" vertical="center" wrapText="1" readingOrder="1"/>
    </xf>
    <xf numFmtId="0" fontId="19" fillId="6" borderId="66" xfId="0" applyFont="1" applyFill="1" applyBorder="1" applyAlignment="1">
      <alignment horizontal="center" vertical="center" wrapText="1" readingOrder="1"/>
    </xf>
    <xf numFmtId="0" fontId="19" fillId="7" borderId="58" xfId="0" applyFont="1" applyFill="1" applyBorder="1" applyAlignment="1">
      <alignment horizontal="center" wrapText="1" readingOrder="1"/>
    </xf>
    <xf numFmtId="0" fontId="5" fillId="0" borderId="67" xfId="0" applyFont="1" applyBorder="1"/>
    <xf numFmtId="0" fontId="5" fillId="0" borderId="70" xfId="0" applyFont="1" applyBorder="1"/>
    <xf numFmtId="0" fontId="5" fillId="0" borderId="71" xfId="0" applyFont="1" applyBorder="1"/>
    <xf numFmtId="0" fontId="5" fillId="0" borderId="69" xfId="0" applyFont="1" applyBorder="1"/>
    <xf numFmtId="0" fontId="19" fillId="8" borderId="58" xfId="0" applyFont="1" applyFill="1" applyBorder="1" applyAlignment="1">
      <alignment horizontal="center" wrapText="1" readingOrder="1"/>
    </xf>
    <xf numFmtId="0" fontId="5" fillId="0" borderId="56" xfId="0" applyFont="1" applyBorder="1"/>
    <xf numFmtId="0" fontId="19" fillId="8" borderId="54" xfId="0" applyFont="1" applyFill="1" applyBorder="1" applyAlignment="1">
      <alignment horizontal="center" wrapText="1" readingOrder="1"/>
    </xf>
    <xf numFmtId="0" fontId="19" fillId="7" borderId="54" xfId="0" applyFont="1" applyFill="1" applyBorder="1" applyAlignment="1">
      <alignment horizontal="center" wrapText="1" readingOrder="1"/>
    </xf>
    <xf numFmtId="0" fontId="19" fillId="9" borderId="45" xfId="0" applyFont="1" applyFill="1" applyBorder="1" applyAlignment="1">
      <alignment horizontal="center" wrapText="1" readingOrder="1"/>
    </xf>
    <xf numFmtId="0" fontId="19" fillId="8" borderId="45" xfId="0" applyFont="1" applyFill="1" applyBorder="1" applyAlignment="1">
      <alignment horizontal="center" wrapText="1" readingOrder="1"/>
    </xf>
    <xf numFmtId="0" fontId="19" fillId="8" borderId="66" xfId="0" applyFont="1" applyFill="1" applyBorder="1" applyAlignment="1">
      <alignment horizontal="center" wrapText="1" readingOrder="1"/>
    </xf>
    <xf numFmtId="0" fontId="20" fillId="9" borderId="59" xfId="0" applyFont="1" applyFill="1" applyBorder="1" applyAlignment="1">
      <alignment horizontal="center" vertical="center" wrapText="1" readingOrder="1"/>
    </xf>
    <xf numFmtId="0" fontId="5" fillId="0" borderId="60" xfId="0" applyFont="1" applyBorder="1"/>
    <xf numFmtId="0" fontId="5" fillId="0" borderId="61" xfId="0" applyFont="1" applyBorder="1"/>
    <xf numFmtId="0" fontId="5" fillId="0" borderId="64" xfId="0" applyFont="1" applyBorder="1"/>
    <xf numFmtId="0" fontId="5" fillId="0" borderId="65" xfId="0" applyFont="1" applyBorder="1"/>
    <xf numFmtId="0" fontId="5" fillId="0" borderId="72" xfId="0" applyFont="1" applyBorder="1"/>
    <xf numFmtId="0" fontId="5" fillId="0" borderId="73" xfId="0" applyFont="1" applyBorder="1"/>
    <xf numFmtId="0" fontId="5" fillId="0" borderId="74" xfId="0" applyFont="1" applyBorder="1"/>
    <xf numFmtId="0" fontId="20" fillId="6" borderId="59" xfId="0" applyFont="1" applyFill="1" applyBorder="1" applyAlignment="1">
      <alignment horizontal="center" vertical="center" wrapText="1" readingOrder="1"/>
    </xf>
    <xf numFmtId="0" fontId="20" fillId="8" borderId="59" xfId="0" applyFont="1" applyFill="1" applyBorder="1" applyAlignment="1">
      <alignment horizontal="center" vertical="center" wrapText="1" readingOrder="1"/>
    </xf>
    <xf numFmtId="0" fontId="20" fillId="7" borderId="59" xfId="0" applyFont="1" applyFill="1" applyBorder="1" applyAlignment="1">
      <alignment horizontal="center" vertical="center" wrapText="1" readingOrder="1"/>
    </xf>
    <xf numFmtId="0" fontId="18" fillId="0" borderId="54" xfId="0" applyFont="1" applyBorder="1" applyAlignment="1">
      <alignment horizontal="center" vertical="center" wrapText="1"/>
    </xf>
    <xf numFmtId="0" fontId="5" fillId="0" borderId="55" xfId="0" applyFont="1" applyBorder="1"/>
    <xf numFmtId="0" fontId="5" fillId="0" borderId="68" xfId="0" applyFont="1" applyBorder="1"/>
    <xf numFmtId="0" fontId="19" fillId="9" borderId="54" xfId="0" applyFont="1" applyFill="1" applyBorder="1" applyAlignment="1">
      <alignment horizontal="center" wrapText="1" readingOrder="1"/>
    </xf>
    <xf numFmtId="0" fontId="19" fillId="9" borderId="66" xfId="0" applyFont="1" applyFill="1" applyBorder="1" applyAlignment="1">
      <alignment horizontal="center" wrapText="1" readingOrder="1"/>
    </xf>
    <xf numFmtId="0" fontId="19" fillId="9" borderId="58" xfId="0" applyFont="1" applyFill="1" applyBorder="1" applyAlignment="1">
      <alignment horizontal="center" wrapText="1" readingOrder="1"/>
    </xf>
    <xf numFmtId="0" fontId="14" fillId="0" borderId="0" xfId="0" applyFont="1" applyAlignment="1">
      <alignment horizontal="center" vertical="center" wrapText="1"/>
    </xf>
    <xf numFmtId="0" fontId="17" fillId="5" borderId="45" xfId="0" applyFont="1" applyFill="1" applyBorder="1" applyAlignment="1">
      <alignment horizontal="center" vertical="center" wrapText="1" readingOrder="1"/>
    </xf>
    <xf numFmtId="0" fontId="5" fillId="0" borderId="46" xfId="0" applyFont="1" applyBorder="1"/>
    <xf numFmtId="0" fontId="5" fillId="0" borderId="48" xfId="0" applyFont="1" applyBorder="1"/>
    <xf numFmtId="0" fontId="5" fillId="0" borderId="49" xfId="0" applyFont="1" applyBorder="1"/>
    <xf numFmtId="0" fontId="5" fillId="0" borderId="51" xfId="0" applyFont="1" applyBorder="1"/>
    <xf numFmtId="0" fontId="17" fillId="5" borderId="45" xfId="0" applyFont="1" applyFill="1" applyBorder="1" applyAlignment="1">
      <alignment horizontal="center" vertical="center" textRotation="90" wrapText="1" readingOrder="1"/>
    </xf>
    <xf numFmtId="0" fontId="25" fillId="6" borderId="59" xfId="0" applyFont="1" applyFill="1" applyBorder="1" applyAlignment="1">
      <alignment horizontal="center" vertical="center" wrapText="1" readingOrder="1"/>
    </xf>
    <xf numFmtId="0" fontId="25" fillId="8" borderId="59" xfId="0" applyFont="1" applyFill="1" applyBorder="1" applyAlignment="1">
      <alignment horizontal="center" vertical="center" wrapText="1" readingOrder="1"/>
    </xf>
    <xf numFmtId="0" fontId="25" fillId="7" borderId="59" xfId="0" applyFont="1" applyFill="1" applyBorder="1" applyAlignment="1">
      <alignment horizontal="center" vertical="center" wrapText="1" readingOrder="1"/>
    </xf>
    <xf numFmtId="0" fontId="25" fillId="9" borderId="59" xfId="0" applyFont="1" applyFill="1" applyBorder="1" applyAlignment="1">
      <alignment horizontal="center" vertical="center" wrapText="1" readingOrder="1"/>
    </xf>
    <xf numFmtId="0" fontId="23" fillId="0" borderId="54" xfId="0" applyFont="1" applyBorder="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48" fillId="2" borderId="43" xfId="0" applyFont="1" applyFill="1" applyBorder="1" applyAlignment="1">
      <alignment horizontal="left" vertical="center" wrapText="1"/>
    </xf>
    <xf numFmtId="0" fontId="5" fillId="0" borderId="44" xfId="0" applyFont="1" applyBorder="1"/>
    <xf numFmtId="0" fontId="46" fillId="2" borderId="96" xfId="0" applyFont="1" applyFill="1" applyBorder="1" applyAlignment="1">
      <alignment horizontal="center" vertical="center" wrapText="1" readingOrder="1"/>
    </xf>
    <xf numFmtId="0" fontId="5" fillId="0" borderId="95" xfId="0" applyFont="1" applyBorder="1"/>
    <xf numFmtId="0" fontId="5" fillId="0" borderId="100" xfId="0" applyFont="1" applyBorder="1"/>
    <xf numFmtId="0" fontId="44" fillId="14" borderId="81" xfId="0" applyFont="1" applyFill="1" applyBorder="1" applyAlignment="1">
      <alignment horizontal="center" vertical="center" wrapText="1" readingOrder="1"/>
    </xf>
    <xf numFmtId="0" fontId="5" fillId="0" borderId="82" xfId="0" applyFont="1" applyBorder="1"/>
    <xf numFmtId="0" fontId="5" fillId="0" borderId="83" xfId="0" applyFont="1" applyBorder="1"/>
    <xf numFmtId="0" fontId="46" fillId="14" borderId="81" xfId="0" applyFont="1" applyFill="1" applyBorder="1" applyAlignment="1">
      <alignment horizontal="center" vertical="center" wrapText="1" readingOrder="1"/>
    </xf>
    <xf numFmtId="0" fontId="5" fillId="0" borderId="84" xfId="0" applyFont="1" applyBorder="1"/>
    <xf numFmtId="0" fontId="46" fillId="2" borderId="87" xfId="0" applyFont="1" applyFill="1" applyBorder="1" applyAlignment="1">
      <alignment horizontal="center" vertical="center" wrapText="1" readingOrder="1"/>
    </xf>
    <xf numFmtId="0" fontId="5" fillId="0" borderId="91" xfId="0" applyFont="1" applyBorder="1"/>
    <xf numFmtId="0" fontId="5" fillId="0" borderId="97" xfId="0" applyFont="1" applyBorder="1"/>
    <xf numFmtId="0" fontId="46" fillId="2" borderId="88" xfId="0" applyFont="1" applyFill="1" applyBorder="1" applyAlignment="1">
      <alignment horizontal="center" vertical="center" wrapText="1" readingOrder="1"/>
    </xf>
    <xf numFmtId="0" fontId="5" fillId="0" borderId="92" xfId="0" applyFont="1" applyBorder="1"/>
    <xf numFmtId="0" fontId="46" fillId="2" borderId="98" xfId="0" applyFont="1" applyFill="1" applyBorder="1" applyAlignment="1">
      <alignment horizontal="center" vertical="center" wrapText="1" readingOrder="1"/>
    </xf>
    <xf numFmtId="0" fontId="5" fillId="0" borderId="99" xfId="0" applyFont="1" applyBorder="1"/>
  </cellXfs>
  <cellStyles count="2">
    <cellStyle name="Normal" xfId="0" builtinId="0"/>
    <cellStyle name="Normal 2" xfId="1"/>
  </cellStyles>
  <dxfs count="123">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tableStyleElement type="headerRow" dxfId="122"/>
      <tableStyleElement type="firstRowStripe" dxfId="121"/>
      <tableStyleElement type="secondRowStripe" dxfId="1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'Mapa Riesgos operativos CORTOLI'!#REF!</c:f>
              <c:strCache>
                <c:ptCount val="1"/>
                <c:pt idx="0">
                  <c:v>#REF!</c:v>
                </c:pt>
              </c:strCache>
            </c:strRef>
          </c:tx>
          <c:spPr>
            <a:solidFill>
              <a:schemeClr val="accent1"/>
            </a:solidFill>
            <a:ln>
              <a:noFill/>
            </a:ln>
            <a:effectLst/>
          </c:spPr>
          <c:invertIfNegative val="0"/>
          <c:cat>
            <c:multiLvlStrRef>
              <c:f>'Mapa Riesgos operativos CORTOLI'!$E$1:$AO$96</c:f>
              <c:multiLvlStrCache>
                <c:ptCount val="37"/>
                <c:lvl>
                  <c:pt idx="0">
                    <c:v>Reputacional</c:v>
                  </c:pt>
                  <c:pt idx="1">
                    <c:v>Separación incorrecta de residuos solidos en la fuente</c:v>
                  </c:pt>
                  <c:pt idx="2">
                    <c:v>la falta de educación ambiental de nuevos funcionarios, contratistas y pasantes</c:v>
                  </c:pt>
                  <c:pt idx="3">
                    <c:v>Posibilidad de afectación Reputacional por Separación incorrecta de residuos solidos en la fuente debido a la falta de educación ambiental de nuevos funcionarios, contratistas y pasantes</c:v>
                  </c:pt>
                  <c:pt idx="4">
                    <c:v>Usuarios, productos y practicas , organizacionales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del Sistema de Gestion  verifica el cargue de los documentos aprobados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la falta de cargue de los documentos aprobados en la plataforma por parte del funcionario encargado</c:v>
                  </c:pt>
                  <c:pt idx="3">
                    <c:v>Posibilidad de afectación Reputacional por Documentos en intranet desactualizados debido a la falta de cargue de los documentos aprobados en la plataforma por parte del funcionario encargado</c:v>
                  </c:pt>
                  <c:pt idx="4">
                    <c:v>Ejecucion y Administracion de procesos</c:v>
                  </c:pt>
                  <c:pt idx="5">
                    <c:v>3</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universitario del Sistema de Gestion  verifica el cargue de los documentos aprobados con el acta de la mesa temática.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Los procesos no actualizan los procedimientos conforme a las necesidades del servicio y/o normas</c:v>
                  </c:pt>
                  <c:pt idx="3">
                    <c:v>Posibilidad de afectación Reputacional por Documentos en intranet desactualizados debido a Los procesos no actualizan los procedimientos conforme a las necesidades del servicio y/o normas</c:v>
                  </c:pt>
                  <c:pt idx="4">
                    <c:v>Ejecucion y Administracion de procesos</c:v>
                  </c:pt>
                  <c:pt idx="5">
                    <c:v>12</c:v>
                  </c:pt>
                  <c:pt idx="6">
                    <c:v>Baja</c:v>
                  </c:pt>
                  <c:pt idx="7">
                    <c:v>40%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Moderado</c:v>
                  </c:pt>
                  <c:pt idx="13">
                    <c:v>1</c:v>
                  </c:pt>
                  <c:pt idx="14">
                    <c:v>El coordinador del proceso hace vigilancia de las normas aplicables y las incluye en el normograma, verificando si la norma es aplicable a algun procedimiento, solicitando la actualización al profesional competente</c:v>
                  </c:pt>
                  <c:pt idx="15">
                    <c:v>Probabilidad</c:v>
                  </c:pt>
                  <c:pt idx="16">
                    <c:v>Preventivo</c:v>
                  </c:pt>
                  <c:pt idx="17">
                    <c:v>Manual</c:v>
                  </c:pt>
                  <c:pt idx="18">
                    <c:v>40%</c:v>
                  </c:pt>
                  <c:pt idx="19">
                    <c:v>Sin Documentar</c:v>
                  </c:pt>
                  <c:pt idx="20">
                    <c:v>Continua</c:v>
                  </c:pt>
                  <c:pt idx="21">
                    <c:v>Con Registro</c:v>
                  </c:pt>
                  <c:pt idx="22">
                    <c:v>SI</c:v>
                  </c:pt>
                  <c:pt idx="23">
                    <c:v>24,0%</c:v>
                  </c:pt>
                  <c:pt idx="24">
                    <c:v>Baja</c:v>
                  </c:pt>
                  <c:pt idx="25">
                    <c:v>24%</c:v>
                  </c:pt>
                  <c:pt idx="26">
                    <c:v>Menor</c:v>
                  </c:pt>
                  <c:pt idx="27">
                    <c:v>40%</c:v>
                  </c:pt>
                  <c:pt idx="28">
                    <c:v>Moderado</c:v>
                  </c:pt>
                  <c:pt idx="29">
                    <c:v>Aceptar</c:v>
                  </c:pt>
                  <c:pt idx="36">
                    <c:v>HSEQ</c:v>
                  </c:pt>
                </c:lvl>
                <c:lvl>
                  <c:pt idx="0">
                    <c:v>Económica</c:v>
                  </c:pt>
                  <c:pt idx="1">
                    <c:v>Falta de actualizacion de la plataforma eKOGUI</c:v>
                  </c:pt>
                  <c:pt idx="2">
                    <c:v>Incumplimiento de las obligaciones contractuales de los abogados externos</c:v>
                  </c:pt>
                  <c:pt idx="3">
                    <c:v>Posibilidad de afectación Económica por Falta de actualizacion de la plataforma eKOGUI debido a Incumplimiento de las obligaciones contractuales de los abogados externos</c:v>
                  </c:pt>
                  <c:pt idx="4">
                    <c:v>Ejecucion y Administracion de procesos</c:v>
                  </c:pt>
                  <c:pt idx="5">
                    <c:v>450</c:v>
                  </c:pt>
                  <c:pt idx="6">
                    <c:v>Media</c:v>
                  </c:pt>
                  <c:pt idx="7">
                    <c:v>60%</c:v>
                  </c:pt>
                  <c:pt idx="8">
                    <c:v>     Entre 10 y 50 SMLMV </c:v>
                  </c:pt>
                  <c:pt idx="9">
                    <c:v>     Entre 10 y 50 SMLMV </c:v>
                  </c:pt>
                  <c:pt idx="10">
                    <c:v>Menor</c:v>
                  </c:pt>
                  <c:pt idx="11">
                    <c:v>40%</c:v>
                  </c:pt>
                  <c:pt idx="12">
                    <c:v>Moderado</c:v>
                  </c:pt>
                  <c:pt idx="13">
                    <c:v>1</c:v>
                  </c:pt>
                  <c:pt idx="14">
                    <c:v>El profesional especializado del proceso incluye en la JOC la obligacion de actualizacion del eKOGUI y supervisa esa obligacion previo al pago de la cuenta de cobro.</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Aceptar</c:v>
                  </c:pt>
                </c:lvl>
                <c:lvl>
                  <c:pt idx="0">
                    <c:v>Reputacional</c:v>
                  </c:pt>
                  <c:pt idx="1">
                    <c:v>liquidacion inoportuna de nomina</c:v>
                  </c:pt>
                  <c:pt idx="2">
                    <c:v>fallas en el modulo en la nomina web</c:v>
                  </c:pt>
                  <c:pt idx="3">
                    <c:v>Posibilidad de afectación Reputacional por liquidacion inoportuna de nomina debido a fallas en el modulo en la nomina web</c:v>
                  </c:pt>
                  <c:pt idx="4">
                    <c:v>Fallas Tecnologicas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revisa y ordena la elaboración  de la nomina para el pago oportuno de esta, disponiendo de un mecanismo alterno para la liquidación de la nómina.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liquidacion inoportuna de nomina</c:v>
                  </c:pt>
                  <c:pt idx="2">
                    <c:v>  la falta de recursos y/o falta de gestión de los funcionarios del proceso.</c:v>
                  </c:pt>
                  <c:pt idx="3">
                    <c:v>Posibilidad de afectación Económica y Reputacional por liquidacion inoportuna de nomina debido a   la falta de recursos y/o falta de gestión de los funcionarios del proceso.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gestiona las actividades establecidas en los cronogramas y entrega a la oficina de planeacion trimestralmente los resultados esperados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Falta de ejecución de los planes</c:v>
                  </c:pt>
                  <c:pt idx="2">
                    <c:v>escasa  planeación para proveer los cargos vacantes en la vigencia.</c:v>
                  </c:pt>
                  <c:pt idx="3">
                    <c:v>Posibilidad de afectación Económico y Reputacional por Falta de ejecución de los planes debido a escasa  planeación para proveer los cargos vacantes en la vigencia.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La profesional especializada del proceso de la GTH revisa cada vez que se realiza un nombramiento verificando la información y soportes a portados en la hoja de vida del aspirante frente a los requisitos establecidos en el Manual de Funciones y Competenci</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 y Reputacional</c:v>
                  </c:pt>
                  <c:pt idx="1">
                    <c:v>sanción efectuada por parte de entes de control u otro ente regulador</c:v>
                  </c:pt>
                  <c:pt idx="2">
                    <c:v>falta de objetividad frente al desarrollo de la auditoria interna, evaluación y seguimiento a los planes, programas y proyectos; producto de falta de conocimiento del auditor, intención del auditor de desviar u ocultar información, presiones internas o ex</c:v>
                  </c:pt>
                  <c:pt idx="3">
                    <c:v>Posibilidad de afectación Económico y Reputacional por sanción efectuada por parte de entes de control u otro ente regulador debido a falta de objetividad frente al desarrollo de la auditoria interna, evaluación y seguimiento a los planes, programas y proy</c:v>
                  </c:pt>
                  <c:pt idx="4">
                    <c:v>Ejecucion y Administracion de procesos</c:v>
                  </c:pt>
                  <c:pt idx="5">
                    <c:v>26</c:v>
                  </c:pt>
                  <c:pt idx="6">
                    <c:v>Media</c:v>
                  </c:pt>
                  <c:pt idx="7">
                    <c:v>60%</c:v>
                  </c:pt>
                  <c:pt idx="8">
                    <c:v>     Entre 100 y 500 SMLMV </c:v>
                  </c:pt>
                  <c:pt idx="9">
                    <c:v>     Entre 100 y 500 SMLMV </c:v>
                  </c:pt>
                  <c:pt idx="10">
                    <c:v>Mayor</c:v>
                  </c:pt>
                  <c:pt idx="11">
                    <c:v>80%</c:v>
                  </c:pt>
                  <c:pt idx="12">
                    <c:v>Alto</c:v>
                  </c:pt>
                  <c:pt idx="13">
                    <c:v>1</c:v>
                  </c:pt>
                  <c:pt idx="14">
                    <c:v>El jefe de la oficina de control interno a la gestión, verifica la competencia del personal, gestiona la formulación y ejecución del plan de capacitaciones de la OCIG, revisa y valida los informes preliminares.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hallazgos generados por los organismos de control y/o notificaciones de entidades externas</c:v>
                  </c:pt>
                  <c:pt idx="2">
                    <c:v>la presentación de informes con inconsistencias</c:v>
                  </c:pt>
                  <c:pt idx="3">
                    <c:v>Posibilidad de afectación Reputacional por hallazgos generados por los organismos de control y/o notificaciones de entidades externas debido a la presentación de informes con inconsistencias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y valida la idoneidad de los  informes previo a su entrega y/o cargue a los entes de control, con el fin de asegurar la presentación información veraz y confiable.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hallazgos generados por los organismos de control y/o notificaciones de entidades externas</c:v>
                  </c:pt>
                  <c:pt idx="2">
                    <c:v>la presentación de los informes de ley por fuera de los términos</c:v>
                  </c:pt>
                  <c:pt idx="3">
                    <c:v>Posibilidad de afectación Reputacional por hallazgos generados por los organismos de control y/o notificaciones de entidades externas debido a la presentación de los informes de ley por fuera de los términos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el inventario de informes con el fin de asegurar la presentación en los términos de ley, se revisan los informes próximos a presentar con el fin de informar a los responsables de los procesos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Económico y Reputacional por reportar información desarticulada y no depurada en el informe de gestión debido a falta de unificación y articulación de criterios técnicos, falta de competencia del personal encargado de recopilar,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Remitir la solicitud de información para el Informe de Gestión adjuntando formato e instructivo para su diligenciamiento.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Evaluación periódica de cumplimiento de metas del PAC en comité de dirección. Formulación, revisión y actualización de instrumentos de planificación, actualización del normograma por dependencia.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revisa los lineamientos establecidos para la inscripción de proyectos en el banco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servicios inactivos, funcionarios desatendidos, continuidad del negocio deficiente </c:v>
                  </c:pt>
                  <c:pt idx="2">
                    <c:v>fallas de comunicación, parametrización errada monitoreo ineficiente y oportunidad escaza</c:v>
                  </c:pt>
                  <c:pt idx="3">
                    <c:v>Posibilidad de afectación Económico y Reputacional por servicios inactivos, funcionarios desatendidos, continuidad del negocio deficiente  debido a fallas de comunicación, parametrización errada monitoreo ineficiente y oportunidad escaza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Buenos equipos para trabajo en casa, calan de  internet operativo y eficiente</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equipo en mal funcionamiento o instalación de software ilegal</c:v>
                  </c:pt>
                  <c:pt idx="2">
                    <c:v>desconocimiento del procedimiento y licenciamiento de la entidad</c:v>
                  </c:pt>
                  <c:pt idx="3">
                    <c:v>Posibilidad de afectación Económico y Reputacional por equipo en mal funcionamiento o instalación de software ilegal debido a desconocimiento del procedimiento y licenciamiento de la entidad</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Personal capacitado
Verificación de equipos antes de entregar
Formato de entrega a satisfacción </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acceso a la información privilegiada </c:v>
                  </c:pt>
                  <c:pt idx="2">
                    <c:v>error de información enviada por parte de los supervisores</c:v>
                  </c:pt>
                  <c:pt idx="3">
                    <c:v>Posibilidad de afectación Económico y Reputacional por acceso a la información privilegiada  debido a error de información enviada por parte de los supervisores</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Técnico Operativo revisa el formato de solicitud de permisos enviado por  los subdirectores o jefes de oficina
Verificando la identificación y actividad del contrato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demandas en contra de la entidad y pérdida de credibilidad</c:v>
                  </c:pt>
                  <c:pt idx="2">
                    <c:v>publicación de información errorenea</c:v>
                  </c:pt>
                  <c:pt idx="3">
                    <c:v>Posibilidad de afectación Económico y Reputacional por demandas en contra de la entidad y pérdida de credibilidad debido a publicación de información errorenea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Técnico Operativo del proceso de direccionamiento estratégico TIC  y/o responsable en cada uno de los procesos  revisa todos los documentos o información antes de ser publicada.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restauración fallida, perdidas de información relevante que afecta la continuidad del negocio</c:v>
                  </c:pt>
                  <c:pt idx="2">
                    <c:v>copias de seguridad con errores o no verificada</c:v>
                  </c:pt>
                  <c:pt idx="3">
                    <c:v>Posibilidad de afectación Económico y Reputacional por restauración fallida, perdidas de información relevante que afecta la continuidad del negocio debido a copias de seguridad con errores o no verificada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El profesional universitario adscrito al proceso hace verificación aleatoria de las copias de seguridad</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Reputacional</c:v>
                  </c:pt>
                  <c:pt idx="1">
                    <c:v>documentación final imprecisa y/o errónea en datos técnicos.</c:v>
                  </c:pt>
                  <c:pt idx="2">
                    <c:v>Falta de verificación de datos tecnicos</c:v>
                  </c:pt>
                  <c:pt idx="3">
                    <c:v>Posibilidad de afectación Reputacional por documentación final imprecisa y/o errónea en datos técnicos. debido a Falta de verificación de datos tecnicos</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verifica la documentación final, haciendo enfasis en lo datos tecnicos de la documentación para estudios de Declaratorias, PMA y Planes Acción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Reputacional</c:v>
                  </c:pt>
                  <c:pt idx="1">
                    <c:v>información incompleta y/o erronea para iniciar procesos de declaratoria de áreas protegidas, generando demora en estos procesos</c:v>
                  </c:pt>
                  <c:pt idx="2">
                    <c:v>Errores voluntarios e involuntarios en la recolección de información</c:v>
                  </c:pt>
                  <c:pt idx="3">
                    <c:v>Posibilidad de afectación Reputacional por información incompleta y/o erronea para iniciar procesos de declaratoria de áreas protegidas, generando demora en estos procesos debido a Errores voluntarios e involuntarios en la recolección de información</c:v>
                  </c:pt>
                  <c:pt idx="4">
                    <c:v>Ejecucion y Administracion de procesos</c:v>
                  </c:pt>
                  <c:pt idx="5">
                    <c:v>120</c:v>
                  </c:pt>
                  <c:pt idx="6">
                    <c:v>Media</c:v>
                  </c:pt>
                  <c:pt idx="7">
                    <c:v>60%</c:v>
                  </c:pt>
                  <c:pt idx="8">
                    <c:v>     Entre 100 y 500 SMLMV </c:v>
                  </c:pt>
                  <c:pt idx="9">
                    <c:v>     Entre 100 y 500 SMLMV </c:v>
                  </c:pt>
                  <c:pt idx="10">
                    <c:v>Mayor</c:v>
                  </c:pt>
                  <c:pt idx="11">
                    <c:v>80%</c:v>
                  </c:pt>
                  <c:pt idx="12">
                    <c:v>Alto</c:v>
                  </c:pt>
                  <c:pt idx="13">
                    <c:v>1</c:v>
                  </c:pt>
                  <c:pt idx="14">
                    <c:v>El profesional especializado de areas protegidas verifica la integridad de la información de la base cartográfica y del sistema SIG realizando informe anual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falta de socialización y concertación con la comunidad, generando sesgo, desconfianza y mala imagen en la comunidad</c:v>
                  </c:pt>
                  <c:pt idx="2">
                    <c:v>falta de herramientas  tecnología en la comunidad </c:v>
                  </c:pt>
                  <c:pt idx="3">
                    <c:v>Posibilidad de afectación Reputacional por falta de socialización y concertación con la comunidad, generando sesgo, desconfianza y mala imagen en la comunidad debido a falta de herramientas  tecnología en la comunidad </c:v>
                  </c:pt>
                  <c:pt idx="4">
                    <c:v>Fallas Tecnológicas</c:v>
                  </c:pt>
                  <c:pt idx="5">
                    <c:v>501</c:v>
                  </c:pt>
                  <c:pt idx="6">
                    <c:v>Alta</c:v>
                  </c:pt>
                  <c:pt idx="7">
                    <c:v>80%</c:v>
                  </c:pt>
                  <c:pt idx="8">
                    <c:v>     Entre 50 y 100 SMLMV </c:v>
                  </c:pt>
                  <c:pt idx="9">
                    <c:v>     Entre 50 y 100 SMLMV </c:v>
                  </c:pt>
                  <c:pt idx="10">
                    <c:v>Moderado</c:v>
                  </c:pt>
                  <c:pt idx="11">
                    <c:v>60%</c:v>
                  </c:pt>
                  <c:pt idx="12">
                    <c:v>Alto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Reputacional por reportar información desarticulada y no depurada en el informe de gestión debido a falta de unificación y articulación de criterios técnicos, falta de competencia del personal encargado de recopilar, consolidar y </c:v>
                  </c:pt>
                  <c:pt idx="4">
                    <c:v>Ejecucion y Administracion de procesos</c:v>
                  </c:pt>
                  <c:pt idx="5">
                    <c:v>501</c:v>
                  </c:pt>
                  <c:pt idx="6">
                    <c:v>Alta</c:v>
                  </c:pt>
                  <c:pt idx="7">
                    <c:v>80%</c:v>
                  </c:pt>
                  <c:pt idx="8">
                    <c:v>     Entre 10 y 50 SMLMV </c:v>
                  </c:pt>
                  <c:pt idx="9">
                    <c:v>     Entre 10 y 50 SMLMV </c:v>
                  </c:pt>
                  <c:pt idx="10">
                    <c:v>Menor</c:v>
                  </c:pt>
                  <c:pt idx="11">
                    <c:v>40%</c:v>
                  </c:pt>
                  <c:pt idx="12">
                    <c:v>Moderado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de Gestion Integral de Biodiversidad elabora y remite para monitoreo por parte de Subdirector, cronograma de acciones de recoleccion de información en campo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técnicos, administrativos, financieros y ambientales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gestion integral de biodiversidad verifica la calidad, pertinencia y veracidad de la información capturada en las visitas.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Económico y Reputacional</c:v>
                  </c:pt>
                  <c:pt idx="1">
                    <c:v>Realizar la evaluación de informes de avance con información desactualizada o sin evidencias</c:v>
                  </c:pt>
                  <c:pt idx="2">
                    <c:v>Impresicion en suministro de informacion por parte de los procesos involucrados</c:v>
                  </c:pt>
                  <c:pt idx="3">
                    <c:v>Posibilidad de afectación Económico y Reputacional por Realizar la evaluación de informes de avance con información desactualizada o sin evidencias debido a Impresicion en suministro de informacion por parte de los procesos involucrados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Económica y Reputacional</c:v>
                  </c:pt>
                  <c:pt idx="1">
                    <c:v>desviación de presupuesto a objetivos no prioritarios</c:v>
                  </c:pt>
                  <c:pt idx="2">
                    <c:v>Inadecuada priorizacion de objetivos en los procesos</c:v>
                  </c:pt>
                  <c:pt idx="3">
                    <c:v>Posibilidad de afectación Económica y Reputacional por desviación de presupuesto a objetivos no prioritarios debido a Inadecuada priorizacion de objetivos en los procesos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demora en la toma de decisiones</c:v>
                  </c:pt>
                  <c:pt idx="2">
                    <c:v>inadecuada  articulación institucional entre el nivel Central y Direcciones Territoriales.</c:v>
                  </c:pt>
                  <c:pt idx="3">
                    <c:v>Posibilidad de afectación Reputacional por demora en la toma de decisiones debido a inadecuada  articulación institucional entre el nivel Central y Direcciones Territoriales.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establece  de canales de comunicación virtuales y/o mediados por las TIC de alta eficiencia.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sanciones, interrupción de la actividad desarrollada e ineficacia en la ejecución del Plan de Acción Cuatrienal</c:v>
                  </c:pt>
                  <c:pt idx="2">
                    <c:v>bajo nivel de cumplimiento a lo inicialmente programado en el Plan de Acción Cuatrienal</c:v>
                  </c:pt>
                  <c:pt idx="3">
                    <c:v>Posibilidad de afectación Reputacional por sanciones, interrupción de la actividad desarrollada e ineficacia en la ejecución del Plan de Acción Cuatrienal debido a bajo nivel de cumplimiento a lo inicialmente programado en el Plan de Acción Cuatrienal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seguimiento a los Tablero de control,Rendición de cuentas y el Informe de Gestión a Consejo directivo y órganos de control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contar con una red regional propia de monitoreo para la captura de información del recurso hídrico </c:v>
                  </c:pt>
                  <c:pt idx="2">
                    <c:v>la insuficiente capacidad organizacional dentro de la corporación  para la instrumentación de las estaciones.</c:v>
                  </c:pt>
                  <c:pt idx="3">
                    <c:v>Posibilidad de afectación Reputacional por no contar con una red regional propia de monitoreo para la captura de información del recurso hídrico  debido a la insuficiente capacidad organizacional dentro de la corporación  para la instrumentación de las est</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el alto costo de los equipos de medición hidrometeorologica.</c:v>
                  </c:pt>
                  <c:pt idx="3">
                    <c:v>Posibilidad de afectación Reputacional por no contar con una red regional propia de monitoreo para la captura de información del recurso hídrico  debido a el alto costo de los equipos de medición hidrometeorologica.</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que la implementación de la red de monitoreo no era competencia de las corporaciones. (era del IDEAM)</c:v>
                  </c:pt>
                  <c:pt idx="3">
                    <c:v>Posibilidad de afectación Reputacional por no contar con una red regional propia de monitoreo para la captura de información del recurso hídrico  debido a que la implementación de la red de monitoreo no era competencia de las corporaciones. (era del IDEAM)</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Falta de insumos cartográficos (geológico, geomorfologico, suelos, riesgos, hidrogeológica)  a escala detallada</c:v>
                  </c:pt>
                  <c:pt idx="2">
                    <c:v>No levantamiento de información o levantamiento en niveles de escala diferentes</c:v>
                  </c:pt>
                  <c:pt idx="3">
                    <c:v>Posibilidad de afectación Reputacional por Falta de insumos cartográficos (geológico, geomorfologico, suelos, riesgos, hidrogeológica)  a escala detallada debido a No levantamiento de información o levantamiento en niveles de escala diferentes</c:v>
                  </c:pt>
                  <c:pt idx="4">
                    <c:v>Ejecucion y Administracion de procesos</c:v>
                  </c:pt>
                  <c:pt idx="5">
                    <c:v>1</c:v>
                  </c:pt>
                  <c:pt idx="6">
                    <c:v>Muy Baja</c:v>
                  </c:pt>
                  <c:pt idx="7">
                    <c:v>20%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Bajo</c:v>
                  </c:pt>
                  <c:pt idx="13">
                    <c:v>1</c:v>
                  </c:pt>
                  <c:pt idx="14">
                    <c:v>El profesional especializado de Recurso hidrico verifica la captura de informaciín y disposicion de esta en la escala requerida anualmente</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Menor</c:v>
                  </c:pt>
                  <c:pt idx="27">
                    <c:v>40%</c:v>
                  </c:pt>
                  <c:pt idx="28">
                    <c:v>Bajo</c:v>
                  </c:pt>
                  <c:pt idx="29">
                    <c:v>Reducir (mitigar)</c:v>
                  </c:pt>
                </c:lvl>
                <c:lvl>
                  <c:pt idx="0">
                    <c:v>Reputacional</c:v>
                  </c:pt>
                  <c:pt idx="1">
                    <c:v>insuficiencia y deficiencia en información de la red de monitoreo</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insuficiencia y deficiencia en información de la red de monitoreo debido a no contar con los instrumentos actualizados de planificación de recurso hídrico (POMCA-PORH-PMAA-Ronda hídrica,  Reglamentación de corrien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verifica la actualización de los documentos que contiene la planificación de recurso hídrico (POMCA-PORH-PMAA-Ronda hídrica,  Reglamentación de corrientes hídricas) una vez al año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falta de información hidrometereologica de calidad</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falta de información hidrometereologica de calidad debido a no contar con los instrumentos actualizados de planificación de recurso hídrico (POMCA-PORH-PMAA-Ronda hídrica,  Reglamentación de corrientes hídricas)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Seguimiento al plan de acción de la Corporación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de las metas previstas en el plan de acción de la Corporación</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incumplimiento de las metas previstas en el plan de acción de la Corporación debido a no contar con los instrumentos actualizados de planificación de recurso hídrico (POMCA-PORH-PMAA-Ronda hídrica,  Reglamentación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incluye dentro de los objetivos a evaluar en el desempeño del profesional especializado de recurso hidrico, las metas relacionadas con la planificación del recurso hidrico incluidad en el plan de qacción cuatrienal y verifica su cumplimient</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amenazas externas al proceso de consulta previa</c:v>
                  </c:pt>
                  <c:pt idx="2">
                    <c:v>intereses velados de terceros</c:v>
                  </c:pt>
                  <c:pt idx="3">
                    <c:v>Posibilidad de afectación Reputacional por amenazas externas al proceso de consulta previa debido a intereses velados de terceros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amenazas externas al proceso de consulta previa</c:v>
                  </c:pt>
                  <c:pt idx="2">
                    <c:v>desconfianza de la comunidad con las entidades publicas.</c:v>
                  </c:pt>
                  <c:pt idx="3">
                    <c:v>Posibilidad de afectación Reputacional por amenazas externas al proceso de consulta previa debido a desconfianza de la comunidad con las entidades publicas.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retraso en la adopción de los instrumentos de planificación de recurso hídrico</c:v>
                  </c:pt>
                  <c:pt idx="2">
                    <c:v>tergiversación de la información del POMCA y manipulación a la comunidad.</c:v>
                  </c:pt>
                  <c:pt idx="3">
                    <c:v>Posibilidad de afectación Económico y Reputacional por retraso en la adopción de los instrumentos de planificación de recurso hídrico debido a tergiversación de la información del POMCA y manipulación a la comunidad.</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Imposicion de sanciones o investigaciones disciplinarias, fiscales y penales </c:v>
                  </c:pt>
                  <c:pt idx="2">
                    <c:v>Inadecuada supervisión en el seguimiento de la ejecución de los contratos/convenios de acuerdo con la normatividad legal vigente
</c:v>
                  </c:pt>
                  <c:pt idx="3">
                    <c:v>Posibilidad de afectación Económico y Reputacional por Imposicion de sanciones o investigaciones disciplinarias, fiscales y penales  debido a Inadecuada supervisión en el seguimiento de la ejecución de los contratos/convenios de acuerdo con la normatividad</c:v>
                  </c:pt>
                  <c:pt idx="4">
                    <c:v>Ejecucion y Administracion de procesos</c:v>
                  </c:pt>
                  <c:pt idx="5">
                    <c:v>150</c:v>
                  </c:pt>
                  <c:pt idx="6">
                    <c:v>Media</c:v>
                  </c:pt>
                  <c:pt idx="7">
                    <c:v>60%</c:v>
                  </c:pt>
                  <c:pt idx="8">
                    <c:v>     Entre 50 y 100 SMLMV </c:v>
                  </c:pt>
                  <c:pt idx="9">
                    <c:v>     Entre 50 y 100 SMLMV </c:v>
                  </c:pt>
                  <c:pt idx="10">
                    <c:v>Moderado</c:v>
                  </c:pt>
                  <c:pt idx="11">
                    <c:v>60%</c:v>
                  </c:pt>
                  <c:pt idx="12">
                    <c:v>Moderado</c:v>
                  </c:pt>
                  <c:pt idx="13">
                    <c:v>1</c:v>
                  </c:pt>
                  <c:pt idx="14">
                    <c:v>Los profesionales universitarios del proceso de gestion contractual realizaran una capacitación semestral  con los funcionarios para la socializacion del manual de supervision e interventoria donde se establece la obligacion de realizar seguimiento a la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toma de decisiones inoportunas e insatisfacción de los usuarios</c:v>
                  </c:pt>
                  <c:pt idx="2">
                    <c:v>retraso con los tiempos establecidos para el cargue de los concepto de índice de uso de agua al VITAL</c:v>
                  </c:pt>
                  <c:pt idx="3">
                    <c:v>Posibilidad de afectación Reputacional por toma de decisiones inoportunas e insatisfacción de los usuarios debido a retraso con los tiempos establecidos para el cargue de los concepto de índice de uso de agua al VITAL</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Control de distribución de los conceptos asignados a cada servidor publico.
Seguimiento al cargue de los conceptos al VITAL.</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en los tiempos establecidos, de envio de la información, por parte de las dependencias técnicas de la operación y/o de aliados externos</c:v>
                  </c:pt>
                  <c:pt idx="2">
                    <c:v>la entrega inoportuna e incompleta de la información por parte de los responsables. </c:v>
                  </c:pt>
                  <c:pt idx="3">
                    <c:v>Posibilidad de afectación Reputacional por Incumplimiento en los tiempos establecidos, de envio de la información, por parte de las dependencias técnicas de la operación y/o de aliados externos debido a la entrega inoportuna e incompleta de la información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2</c:v>
                  </c:pt>
                  <c:pt idx="14">
                    <c:v>El personal a cargo realizan seguimiento permanente a las actividades del proceso. 
El jefe de la oficina asesora informa al comité directivo sobre el incumplimiento entrega de la información para elaboración de los diferentes informes para los correctiv</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los tiempo establecidos para la presentación de los informes internos y externos a los entes de control,  y entidades nacionales y departamental. </c:v>
                  </c:pt>
                  <c:pt idx="2">
                    <c:v>la entrega inoportuna e incompleta de la información por parte de los responsables. </c:v>
                  </c:pt>
                  <c:pt idx="3">
                    <c:v>Posibilidad de afectación Reputacional por incumplimiento en los tiempo establecidos para la presentación de los informes internos y externos a los entes de control,  y entidades nacionales y departamental.  debido a la entrega inoportuna e incompleta de 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Los profesionales Especializados y personal a cargo realizan seguimiento permanente a las actividades del proceso. 
El jefe de la oficina asesora informa al comité directivo sobre el incumplimiento entrega de la información para elaboración de los difere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la realización de las visitas de campo</c:v>
                  </c:pt>
                  <c:pt idx="2">
                    <c:v>falencias en la planificación de la programación de vehículos</c:v>
                  </c:pt>
                  <c:pt idx="3">
                    <c:v>Posibilidad de afectación Reputacional por incumplimiento en la realización de las visitas de campo debido a falencias en la planificación de la programación de vehículos</c:v>
                  </c:pt>
                  <c:pt idx="4">
                    <c:v>Ejecucion y Administracion de procesos</c:v>
                  </c:pt>
                  <c:pt idx="5">
                    <c:v>5001</c:v>
                  </c:pt>
                  <c:pt idx="6">
                    <c:v>Muy Alta</c:v>
                  </c:pt>
                  <c:pt idx="7">
                    <c:v>100%</c:v>
                  </c:pt>
                  <c:pt idx="8">
                    <c:v>     Entre 10 y 50 SMLMV </c:v>
                  </c:pt>
                  <c:pt idx="9">
                    <c:v>     Entre 10 y 50 SMLMV </c:v>
                  </c:pt>
                  <c:pt idx="10">
                    <c:v>Menor</c:v>
                  </c:pt>
                  <c:pt idx="11">
                    <c:v>40%</c:v>
                  </c:pt>
                  <c:pt idx="12">
                    <c:v>Alto</c:v>
                  </c:pt>
                  <c:pt idx="13">
                    <c:v>1</c:v>
                  </c:pt>
                  <c:pt idx="14">
                    <c:v>Elaboración y reporte de programación semanal de vehículos</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Menor</c:v>
                  </c:pt>
                  <c:pt idx="27">
                    <c:v>40%</c:v>
                  </c:pt>
                  <c:pt idx="28">
                    <c:v>Moderado</c:v>
                  </c:pt>
                  <c:pt idx="29">
                    <c:v>Reducir (mitigar)</c:v>
                  </c:pt>
                </c:lvl>
                <c:lvl>
                  <c:pt idx="0">
                    <c:v>Reputacional</c:v>
                  </c:pt>
                  <c:pt idx="1">
                    <c:v>incumplimiento de metas</c:v>
                  </c:pt>
                  <c:pt idx="2">
                    <c:v>falta de interés de las administraciones municipales en la ordenación ambiental y territorial</c:v>
                  </c:pt>
                  <c:pt idx="3">
                    <c:v>Posibilidad de afectación Reputacional por incumplimiento de metas debido a falta de interés de las administraciones municipales en la ordenación ambiental y territorial</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Motivación e invitación a las administraciones municipales a participar en las capacitaciones de ordenamiento territorial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Reputacional</c:v>
                  </c:pt>
                  <c:pt idx="1">
                    <c:v>incumplimiento a los términos establecidos por la norma</c:v>
                  </c:pt>
                  <c:pt idx="2">
                    <c:v>dependencia de funcionarios de otros subprocesos para la evaluación de los instrumentos de planificación</c:v>
                  </c:pt>
                  <c:pt idx="3">
                    <c:v>Posibilidad de afectación Reputacional por incumplimiento a los términos establecidos por la norma debido a dependencia de funcionarios de otros subprocesos para la evaluación de los instrumentos de planificación</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Solicitud apoyo para la evaluación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Económico</c:v>
                  </c:pt>
                  <c:pt idx="1">
                    <c:v>retraso en el recaudo de ingresos y/o menores ingresos recibidos en la vigencia</c:v>
                  </c:pt>
                  <c:pt idx="2">
                    <c:v>liquidaciones erroneas </c:v>
                  </c:pt>
                  <c:pt idx="3">
                    <c:v>Posibilidad de afectación Económico por retraso en el recaudo de ingresos y/o menores ingresos recibidos en la vigencia debido a liquidaciones erroneas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del proceso realiza validaciones de las liquidaciones diariamente dejando visto bueno en el documento y/o  plataforma.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sobrestimación o subestimación del gasto, sobre apropiaciones o saldos inexistentes, sin bases confiables y coherentes para su correcta estimación</c:v>
                  </c:pt>
                  <c:pt idx="2">
                    <c:v>inconsistencia o registro extemporáneo de la ejecución presupuestal del gasto con recursos propios o recursos PGN.</c:v>
                  </c:pt>
                  <c:pt idx="3">
                    <c:v>Posibilidad de afectación Económico y Reputacional por sobrestimación o subestimación del gasto, sobre apropiaciones o saldos inexistentes, sin bases confiables y coherentes para su correcta estimación debido a inconsistencia o registro extemporáneo de la </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Conciliación periódica del presupuesto con rentas propias, recursos PGN y seguimiento a los saldos de apropiación y ejecución del presupuesto de Gasto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inexactitud y/o incumplimiento en la presentación de informes de ejecución presupuestal</c:v>
                  </c:pt>
                  <c:pt idx="2">
                    <c:v>demora en el registro de información  en el  programa SIIF Nación, No presentar la Información solicitada por los Entes de Control.</c:v>
                  </c:pt>
                  <c:pt idx="3">
                    <c:v>Posibilidad de afectación Reputacional por inexactitud y/o incumplimiento en la presentación de informes de ejecución presupuestal debido a demora en el registro de información  en el  programa SIIF Nación, No presentar la Información solicitada por los En</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Registrar  oportunamente en  el SIIF Nación, los movimientos de ejecución presupuestal y rendir oportunamente los informes solicitados por los Entes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errores en CDP y  registros presupuestales </c:v>
                  </c:pt>
                  <c:pt idx="2">
                    <c:v>falta de competencia del funcionario destinado para el manejo del presupuesto</c:v>
                  </c:pt>
                  <c:pt idx="3">
                    <c:v>Posibilidad de afectación Económico por errores en CDP y  registros presupuestales  debido a falta de competencia del funcionario destinado para el manejo del presupuesto</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Revisar los documentos recibidos y abstenerse de tramitar las solicitudes de disponibilidad presupuestal sin el lleno de los requisitos.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c:v>
                  </c:pt>
                  <c:pt idx="1">
                    <c:v>sanciones por incumplimiento de normas legales </c:v>
                  </c:pt>
                  <c:pt idx="2">
                    <c:v>incumplimiento de los tiempos prestablecidos y registro de información sin el lleno de los requisitos legales en el Sistema  SIIF Nación</c:v>
                  </c:pt>
                  <c:pt idx="3">
                    <c:v>Posibilidad de afectación Económico por sanciones por incumplimiento de normas legales  debido a incumplimiento de los tiempos prestablecidos y registro de información sin el lleno de los requisitos legales en el Sistema  SIIF Nación</c:v>
                  </c:pt>
                  <c:pt idx="4">
                    <c:v>Ejecucion y Administracion de procesos</c:v>
                  </c:pt>
                  <c:pt idx="5">
                    <c:v>2</c:v>
                  </c:pt>
                  <c:pt idx="6">
                    <c:v>Muy Baja</c:v>
                  </c:pt>
                  <c:pt idx="7">
                    <c:v>20%</c:v>
                  </c:pt>
                  <c:pt idx="8">
                    <c:v>     Entre 100 y 500 SMLMV </c:v>
                  </c:pt>
                  <c:pt idx="9">
                    <c:v>     Entre 100 y 500 SMLMV </c:v>
                  </c:pt>
                  <c:pt idx="10">
                    <c:v>Mayor</c:v>
                  </c:pt>
                  <c:pt idx="11">
                    <c:v>80%</c:v>
                  </c:pt>
                  <c:pt idx="12">
                    <c:v>Alto</c:v>
                  </c:pt>
                  <c:pt idx="13">
                    <c:v>1</c:v>
                  </c:pt>
                  <c:pt idx="14">
                    <c:v>Seguir los lineamientos, cronogramas y verificación del cumplimiento de los requisitos legales de los compromisos asumidos por la Corporación.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Mayor</c:v>
                  </c:pt>
                  <c:pt idx="27">
                    <c:v>80%</c:v>
                  </c:pt>
                  <c:pt idx="28">
                    <c:v>Alto</c:v>
                  </c:pt>
                  <c:pt idx="29">
                    <c:v>Reducir (mitigar)</c:v>
                  </c:pt>
                </c:lvl>
                <c:lvl>
                  <c:pt idx="0">
                    <c:v>Económico y Reputacional</c:v>
                  </c:pt>
                  <c:pt idx="1">
                    <c:v>errores en solicitudes de   recursos PGN por parte de la  Corporación</c:v>
                  </c:pt>
                  <c:pt idx="2">
                    <c:v>incumplimiento en las fechas y/o metodología establecida por MHCP</c:v>
                  </c:pt>
                  <c:pt idx="3">
                    <c:v>Posibilidad de afectación Económico y Reputacional por errores en solicitudes de   recursos PGN por parte de la  Corporación debido a incumplimiento en las fechas y/o metodología establecida por MHCP</c:v>
                  </c:pt>
                  <c:pt idx="4">
                    <c:v>Ejecucion y Administracion de procesos</c:v>
                  </c:pt>
                  <c:pt idx="5">
                    <c:v>2</c:v>
                  </c:pt>
                  <c:pt idx="6">
                    <c:v>Muy Baja</c:v>
                  </c:pt>
                  <c:pt idx="7">
                    <c:v>20%</c:v>
                  </c:pt>
                  <c:pt idx="8">
                    <c:v>     Mayor a 500 SMLMV </c:v>
                  </c:pt>
                  <c:pt idx="9">
                    <c:v>     Mayor a 500 SMLMV </c:v>
                  </c:pt>
                  <c:pt idx="10">
                    <c:v>Catastrófico</c:v>
                  </c:pt>
                  <c:pt idx="11">
                    <c:v>100%</c:v>
                  </c:pt>
                  <c:pt idx="12">
                    <c:v>Extremo</c:v>
                  </c:pt>
                  <c:pt idx="13">
                    <c:v>1</c:v>
                  </c:pt>
                  <c:pt idx="14">
                    <c:v>Seguir los lineamientos del Ministerio de Hacienda y verificar la información suministrada por otras dependencias.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Catastrófico</c:v>
                  </c:pt>
                  <c:pt idx="27">
                    <c:v>100%</c:v>
                  </c:pt>
                  <c:pt idx="28">
                    <c:v>Extremo</c:v>
                  </c:pt>
                  <c:pt idx="29">
                    <c:v>Reducir (mitigar)</c:v>
                  </c:pt>
                </c:lvl>
                <c:lvl>
                  <c:pt idx="0">
                    <c:v>Económico</c:v>
                  </c:pt>
                  <c:pt idx="1">
                    <c:v>sobreestimación o subestimación de ingresos</c:v>
                  </c:pt>
                  <c:pt idx="2">
                    <c:v>demora o inconsistencias en el registro de notas bancarias.</c:v>
                  </c:pt>
                  <c:pt idx="3">
                    <c:v>Posibilidad de afectación Económico por sobreestimación o subestimación de ingresos debido a demora o inconsistencias en el registro de notas bancarias.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Elaboración mensual de conciliaciones bancarias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perdida de rentabilidad, seguridad y/o liquidez de los títulos valores </c:v>
                  </c:pt>
                  <c:pt idx="2">
                    <c:v>un deficiente seguimiento de vencimientos de valores</c:v>
                  </c:pt>
                  <c:pt idx="3">
                    <c:v>Posibilidad de afectación Económico por perdida de rentabilidad, seguridad y/o liquidez de los títulos valores  debido a un deficiente seguimiento de vencimientos de valores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Revisión Periódica vs cuadro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bajos recaudos y/o mora en el pago por parte de los usuarios</c:v>
                  </c:pt>
                  <c:pt idx="2">
                    <c:v>demora en la entrega de los recibos sistematizados por parte de la empresa de correo certificado </c:v>
                  </c:pt>
                  <c:pt idx="3">
                    <c:v>Posibilidad de afectación Económico por bajos recaudos y/o mora en el pago por parte de los usuarios debido a demora en la entrega de los recibos sistematizados por parte de la empresa de correo certificado </c:v>
                  </c:pt>
                  <c:pt idx="4">
                    <c:v>Ejecucion y Administracion de procesos</c:v>
                  </c:pt>
                  <c:pt idx="5">
                    <c:v>12</c:v>
                  </c:pt>
                  <c:pt idx="6">
                    <c:v>Baja</c:v>
                  </c:pt>
                  <c:pt idx="7">
                    <c:v>40%</c:v>
                  </c:pt>
                  <c:pt idx="8">
                    <c:v>     Entre 100 y 500 SMLMV </c:v>
                  </c:pt>
                  <c:pt idx="9">
                    <c:v>     Entre 100 y 500 SMLMV </c:v>
                  </c:pt>
                  <c:pt idx="10">
                    <c:v>Mayor</c:v>
                  </c:pt>
                  <c:pt idx="11">
                    <c:v>80%</c:v>
                  </c:pt>
                  <c:pt idx="12">
                    <c:v>Alto</c:v>
                  </c:pt>
                  <c:pt idx="13">
                    <c:v>1</c:v>
                  </c:pt>
                  <c:pt idx="14">
                    <c:v>Profesionales universitarios y especializados del proceso envio de facturación masiva por correo electrónico cada mes.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Mayor</c:v>
                  </c:pt>
                  <c:pt idx="27">
                    <c:v>80%</c:v>
                  </c:pt>
                  <c:pt idx="28">
                    <c:v>Alto</c:v>
                  </c:pt>
                  <c:pt idx="29">
                    <c:v>Reducir (mitigar)</c:v>
                  </c:pt>
                </c:lvl>
                <c:lvl>
                  <c:pt idx="0">
                    <c:v>Económico</c:v>
                  </c:pt>
                  <c:pt idx="1">
                    <c:v>incumplimiento de requisitos legales en el sistema de gestión de Calidad y sistema de Gestión Ambiental aplicables a la entidad, que genere sanciones legales</c:v>
                  </c:pt>
                  <c:pt idx="2">
                    <c:v>falta de actualización y revisión por cambio en legislación aplicable, Cambio de Gobierno y Políticas Públicas que definen planes, programas, proyectos y políticas de gobierno</c:v>
                  </c:pt>
                  <c:pt idx="3">
                    <c:v>Posibilidad de afectación Económico por incumplimiento de requisitos legales en el sistema de gestión de Calidad y sistema de Gestión Ambiental aplicables a la entidad, que genere sanciones legales debido a falta de actualización y revisión por cambio en l</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Profesional especializado de gestión judicial entrega normograma semestralmente a sistema de gestión para revisión y publicación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pt idx="36">
                    <c:v>HSEQ</c:v>
                  </c:pt>
                </c:lvl>
                <c:lvl>
                  <c:pt idx="0">
                    <c:v>Económica y Reputacional</c:v>
                  </c:pt>
                  <c:pt idx="1">
                    <c:v>Imposicion de sanciones o investigaciones disciplinarias, penales y fiscales por el incumplimiento de los requisitos de ejecucion contractual</c:v>
                  </c:pt>
                  <c:pt idx="2">
                    <c:v>Indebida o tardía  aprobacion de las garantías contractuales exigidas en los contratos</c:v>
                  </c:pt>
                  <c:pt idx="3">
                    <c:v>Posibilidad de afectación Económica y Reputacional por Imposicion de sanciones o investigaciones disciplinarias, penales y fiscales por el incumplimiento de los requisitos de ejecucion contractual debido a Indebida o tardía  aprobacion de las garantías con</c:v>
                  </c:pt>
                  <c:pt idx="4">
                    <c:v>Ejecucion y Administracion de procesos</c:v>
                  </c:pt>
                  <c:pt idx="5">
                    <c:v>150</c:v>
                  </c:pt>
                  <c:pt idx="6">
                    <c:v>Media</c:v>
                  </c:pt>
                  <c:pt idx="7">
                    <c:v>60%</c:v>
                  </c:pt>
                  <c:pt idx="8">
                    <c:v>     Entre 100 y 500 SMLMV </c:v>
                  </c:pt>
                  <c:pt idx="9">
                    <c:v>     Entre 100 y 500 SMLMV </c:v>
                  </c:pt>
                  <c:pt idx="10">
                    <c:v>Mayor</c:v>
                  </c:pt>
                  <c:pt idx="11">
                    <c:v>80%</c:v>
                  </c:pt>
                  <c:pt idx="12">
                    <c:v>Alto</c:v>
                  </c:pt>
                  <c:pt idx="13">
                    <c:v>1</c:v>
                  </c:pt>
                  <c:pt idx="14">
                    <c:v>Los profesionales universitarios del proceso de gestion contractual realizaran una capacitación semestral  con los funcionarios para la socializacion del manual de supervision e interventoria donde se establece la obligacion d erealizar seguimiento a la 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Económica y Reputacional</c:v>
                  </c:pt>
                  <c:pt idx="1">
                    <c:v>sanciones disciplinarias por parte de los entes de control por el incumplimiento de los terminos contractuales (Cronogramas) y/o afectacion del principio de publicidad</c:v>
                  </c:pt>
                  <c:pt idx="2">
                    <c:v>Publicacion tardia de los documentos originadas en las diferentes etapas del proceso y/o contrato en la plataforma transaccional SECOP II</c:v>
                  </c:pt>
                  <c:pt idx="3">
                    <c:v>Posibilidad de afectación Económica y Reputacional por sanciones disciplinarias por parte de los entes de control por el incumplimiento de los terminos contractuales (Cronogramas) y/o afectacion del principio de publicidad debido a Publicacion tardia de lo</c:v>
                  </c:pt>
                  <c:pt idx="4">
                    <c:v>Ejecucion y Administracion de procesos</c:v>
                  </c:pt>
                  <c:pt idx="5">
                    <c:v>350</c:v>
                  </c:pt>
                  <c:pt idx="6">
                    <c:v>Media</c:v>
                  </c:pt>
                  <c:pt idx="7">
                    <c:v>60%</c:v>
                  </c:pt>
                  <c:pt idx="8">
                    <c:v>     Entre 50 y 100 SMLMV </c:v>
                  </c:pt>
                  <c:pt idx="9">
                    <c:v>     Entre 50 y 100 SMLMV </c:v>
                  </c:pt>
                  <c:pt idx="10">
                    <c:v>Moderado</c:v>
                  </c:pt>
                  <c:pt idx="11">
                    <c:v>60%</c:v>
                  </c:pt>
                  <c:pt idx="12">
                    <c:v>Moderado</c:v>
                  </c:pt>
                  <c:pt idx="13">
                    <c:v>1</c:v>
                  </c:pt>
                  <c:pt idx="14">
                    <c:v>la jefe de la oficina de manera trimestral enviara mensaje interno recordando el cumplimiento del emvio oportuno de los documentos derivados de los diferentes procesos de seleccion para su publicacion de acuerdo a los lineamientos establecidos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c:v>
                  </c:pt>
                  <c:pt idx="1">
                    <c:v>Sanciones impuestas por los entes de control</c:v>
                  </c:pt>
                  <c:pt idx="2">
                    <c:v>Desconocimiento de los lineamientos del Manual de Contratacón de la Corporacion Autonoma Regional del Tolima y  la normatividad legal vigente que pueden generar dificultad en la unificación de criterios para la realización de los procesos contractuales y/</c:v>
                  </c:pt>
                  <c:pt idx="3">
                    <c:v>Posibilidad de afectación Económico por Sanciones impuestas por los entes de control debido a Desconocimiento de los lineamientos del Manual de Contratacón de la Corporacion Autonoma Regional del Tolima y  la normatividad legal vigente que pueden generar d</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La jefe de la oficina de contratacion realizara una capacitación semestral con el equipo de trabajo de la oficina de contratación con el fin de  unificar criterios en los procesos contractuales  
 2. Los profesionales universitarios del proceso de ges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adopción de decisiones fuera de términos legales</c:v>
                  </c:pt>
                  <c:pt idx="2">
                    <c:v>alto número de solicitudes de trámites ambientes </c:v>
                  </c:pt>
                  <c:pt idx="3">
                    <c:v>Posibilidad de afectación Reputacional por adopción de decisiones fuera de términos legales debido a alto número de solicitudes de trámites ambientes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Profesional Especializado realiza seguimiento semanal a los terminos a través del  formato de evaluación IEDI
2. El jefe de la oficina asesora de planeación institucional y direccionamiento estratégico consolidan los datos de la evaluación IEDI y lo pr</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c:v>
                  </c:pt>
                  <c:pt idx="1">
                    <c:v>prescripción  de obligaciones pecuniarias</c:v>
                  </c:pt>
                  <c:pt idx="2">
                    <c:v>deficiencia en el procedimiento de notificación y  ejecutoria de actos administrativos </c:v>
                  </c:pt>
                  <c:pt idx="3">
                    <c:v>Posibilidad de afectación Económico por prescripción  de obligaciones pecuniarias debido a deficiencia en el procedimiento de notificación y  ejecutoria de actos administrativos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Profesional universitario registra a través de la plataforma la fecha de notificación, el medio en que se notifica y la fecha de ejecutoria diariamente quedando evidencia en la intranet.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adopción de decisiones fuera de términos legales</c:v>
                  </c:pt>
                  <c:pt idx="2">
                    <c:v>alto número de expedientes dentro del proceso sancionatorio</c:v>
                  </c:pt>
                  <c:pt idx="3">
                    <c:v>Posibilidad de afectación Reputacional por adopción de decisiones fuera de términos legales debido a alto número de expedientes dentro del proceso sancionatorio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la subdirección juridica realiza reunión mensual  con los abogados para impulsar los procesos sancionatorios dejando como evidencia el acta de reunión.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Económica y Reputacional</c:v>
                  </c:pt>
                  <c:pt idx="1">
                    <c:v>distribución de PQRSD y correspondencia a  procesos sin competencia para gestionar la respuesta oportunas</c:v>
                  </c:pt>
                  <c:pt idx="2">
                    <c:v>desconocimiento de las funciones de los procesos </c:v>
                  </c:pt>
                  <c:pt idx="3">
                    <c:v>Posibilidad de afectación Económica y Reputacional por distribución de PQRSD y correspondencia a  procesos sin competencia para gestionar la respuesta oportunas debido a desconocimiento de las funciones de los procesos </c:v>
                  </c:pt>
                  <c:pt idx="4">
                    <c:v>Ejecucion y Administracion de procesos</c:v>
                  </c:pt>
                  <c:pt idx="5">
                    <c:v>2000</c:v>
                  </c:pt>
                  <c:pt idx="6">
                    <c:v>Alta</c:v>
                  </c:pt>
                  <c:pt idx="7">
                    <c:v>80%</c:v>
                  </c:pt>
                  <c:pt idx="8">
                    <c:v>     Entre 10 y 50 SMLMV </c:v>
                  </c:pt>
                  <c:pt idx="9">
                    <c:v>     Entre 10 y 50 SMLMV </c:v>
                  </c:pt>
                  <c:pt idx="10">
                    <c:v>Menor</c:v>
                  </c:pt>
                  <c:pt idx="11">
                    <c:v>40%</c:v>
                  </c:pt>
                  <c:pt idx="12">
                    <c:v>Moderado</c:v>
                  </c:pt>
                  <c:pt idx="13">
                    <c:v>1</c:v>
                  </c:pt>
                  <c:pt idx="14">
                    <c:v>El Profesional especializado revisa con equipo interdisicplinario de ventanilla única y secretarios de dependencias la competencia para direccionar las PQRSD y correspondencia dejando como evidencia los correos electrónicos y los chat de los correos corpo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Reputacional</c:v>
                  </c:pt>
                  <c:pt idx="1">
                    <c:v>correspondencia que no llega al destino </c:v>
                  </c:pt>
                  <c:pt idx="2">
                    <c:v>error en los datos registrados en el software de correspondencia </c:v>
                  </c:pt>
                  <c:pt idx="3">
                    <c:v>Posibilidad de afectación Reputacional por correspondencia que no llega al destino  debido a error en los datos registrados en el software de correspondencia </c:v>
                  </c:pt>
                  <c:pt idx="4">
                    <c:v>Ejecucion y Administracion de procesos</c:v>
                  </c:pt>
                  <c:pt idx="5">
                    <c:v>5001</c:v>
                  </c:pt>
                  <c:pt idx="6">
                    <c:v>Muy Alta</c:v>
                  </c:pt>
                  <c:pt idx="7">
                    <c:v>100%</c:v>
                  </c:pt>
                  <c:pt idx="8">
                    <c:v>     Afectación menor a 10 SMLMV .</c:v>
                  </c:pt>
                  <c:pt idx="9">
                    <c:v>     Afectación menor a 10 SMLMV .</c:v>
                  </c:pt>
                  <c:pt idx="10">
                    <c:v>Leve</c:v>
                  </c:pt>
                  <c:pt idx="11">
                    <c:v>20%</c:v>
                  </c:pt>
                  <c:pt idx="12">
                    <c:v>Alto</c:v>
                  </c:pt>
                  <c:pt idx="13">
                    <c:v>2</c:v>
                  </c:pt>
                  <c:pt idx="14">
                    <c:v>1. El técnico administrativo de servicio a ciudadano corrobora con el usuario interno la veracidad del destino a través de una pregunta en el software de correspondencia para la veracidad que certifique los datos del usuario se encuentran correctamente di</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Leve</c:v>
                  </c:pt>
                  <c:pt idx="27">
                    <c:v>20%</c:v>
                  </c:pt>
                  <c:pt idx="28">
                    <c:v>Moderado</c:v>
                  </c:pt>
                  <c:pt idx="29">
                    <c:v>Reducir (mitigar)</c:v>
                  </c:pt>
                </c:lvl>
                <c:lvl>
                  <c:pt idx="0">
                    <c:v>Económico</c:v>
                  </c:pt>
                  <c:pt idx="1">
                    <c:v>tramitar cuentas sin lleno de requisitos</c:v>
                  </c:pt>
                  <c:pt idx="2">
                    <c:v>falta de articulación entre dependencias para la entrega de documentos soportes de pago y elaboración de cuentas</c:v>
                  </c:pt>
                  <c:pt idx="3">
                    <c:v>Posibilidad de afectación Económico por tramitar cuentas sin lleno de requisitos debido a falta de articulación entre dependencias para la entrega de documentos soportes de pago y elaboración de cuentas</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Funcionario de revisión de cuentas No recibe los documentos soportes para el trámite si están incompletos o presentan inconsistencias.</c:v>
                  </c:pt>
                  <c:pt idx="15">
                    <c:v>Probabilidad</c:v>
                  </c:pt>
                  <c:pt idx="16">
                    <c:v>Preventivo</c:v>
                  </c:pt>
                  <c:pt idx="17">
                    <c:v>Manual</c:v>
                  </c:pt>
                  <c:pt idx="18">
                    <c:v>40%</c:v>
                  </c:pt>
                  <c:pt idx="19">
                    <c:v>Sin Documentar</c:v>
                  </c:pt>
                  <c:pt idx="20">
                    <c:v>Continua</c:v>
                  </c:pt>
                  <c:pt idx="21">
                    <c:v>Sin Registro</c:v>
                  </c:pt>
                  <c:pt idx="22">
                    <c:v>SI</c:v>
                  </c:pt>
                  <c:pt idx="23">
                    <c:v>48,0%</c:v>
                  </c:pt>
                  <c:pt idx="24">
                    <c:v>Media</c:v>
                  </c:pt>
                  <c:pt idx="25">
                    <c:v>48%</c:v>
                  </c:pt>
                  <c:pt idx="26">
                    <c:v>Menor</c:v>
                  </c:pt>
                  <c:pt idx="27">
                    <c:v>40%</c:v>
                  </c:pt>
                  <c:pt idx="28">
                    <c:v>Moderado</c:v>
                  </c:pt>
                  <c:pt idx="29">
                    <c:v>Reducir (mitigar)</c:v>
                  </c:pt>
                </c:lvl>
                <c:lvl>
                  <c:pt idx="0">
                    <c:v>Económico</c:v>
                  </c:pt>
                  <c:pt idx="1">
                    <c:v>demora en la entrega de las conciliaciones</c:v>
                  </c:pt>
                  <c:pt idx="2">
                    <c:v>no contar con información contable conciliada para toma de decisiones</c:v>
                  </c:pt>
                  <c:pt idx="3">
                    <c:v>Posibilidad de afectación Económico por demora en la entrega de las conciliaciones debido a no contar con información contable conciliada para toma de decisiones</c:v>
                  </c:pt>
                  <c:pt idx="4">
                    <c:v>Usuarios, productos y practicas , organizacionales</c:v>
                  </c:pt>
                  <c:pt idx="5">
                    <c:v>25</c:v>
                  </c:pt>
                  <c:pt idx="6">
                    <c:v>Media</c:v>
                  </c:pt>
                  <c:pt idx="7">
                    <c:v>60%</c:v>
                  </c:pt>
                  <c:pt idx="8">
                    <c:v>     Afectación menor a 10 SMLMV .</c:v>
                  </c:pt>
                  <c:pt idx="9">
                    <c:v>     Afectación menor a 10 SMLMV .</c:v>
                  </c:pt>
                  <c:pt idx="10">
                    <c:v>Leve</c:v>
                  </c:pt>
                  <c:pt idx="11">
                    <c:v>20%</c:v>
                  </c:pt>
                  <c:pt idx="12">
                    <c:v>Moderado</c:v>
                  </c:pt>
                  <c:pt idx="13">
                    <c:v>1</c:v>
                  </c:pt>
                  <c:pt idx="14">
                    <c:v>El contador hace relación de las conciliaciones elaboradas y pendientes.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Reducir (mitigar)</c:v>
                  </c:pt>
                </c:lvl>
                <c:lvl>
                  <c:pt idx="0">
                    <c:v>Reputacional</c:v>
                  </c:pt>
                  <c:pt idx="1">
                    <c:v>que los grupos de valor no reciban el mensaje informativo</c:v>
                  </c:pt>
                  <c:pt idx="2">
                    <c:v>fallas en el sistema tecnológico</c:v>
                  </c:pt>
                  <c:pt idx="3">
                    <c:v>Posibilidad de afectación Reputacional por que los grupos de valor no reciban el mensaje informativo debido a fallas en el sistema tecnológico</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Envió de la información a jefe de oficina asesora</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emisión una información inconsistente</c:v>
                  </c:pt>
                  <c:pt idx="2">
                    <c:v>falta de ética profesional al no verificar las fuentes de información</c:v>
                  </c:pt>
                  <c:pt idx="3">
                    <c:v>Posibilidad de afectación Reputacional por emisión una información inconsistente debido a falta de ética profesional al no verificar las fuentes de información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Jefe Oficina asesora hace Revisión y visto bueno de aprobación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congestión e incumplimiento con el cronograma establecido para las licitaciones públicas</c:v>
                  </c:pt>
                  <c:pt idx="2">
                    <c:v>sobre carga laboral de los funcionarios y alto número de supervisiones por funcionario.</c:v>
                  </c:pt>
                  <c:pt idx="3">
                    <c:v>Posibilidad de afectación Reputacional por congestión e incumplimiento con el cronograma establecido para las licitaciones públicas debido a sobre carga laboral de los funcionarios y alto número de supervisiones por funcionario.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como contingencia en la atención de las PQR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tramitar  oportunamente  las solicitudes y PQRS al no poderse realizar visitas</c:v>
                  </c:pt>
                  <c:pt idx="2">
                    <c:v>falta de logística (transporte) y diversidad de funciones  por cumplimientos de urgencia y sobrecarga laboral.</c:v>
                  </c:pt>
                  <c:pt idx="3">
                    <c:v>Posibilidad de afectación Reputacional por no tramitar  oportunamente  las solicitudes y PQRS al no poderse realizar visitas debido a falta de logística (transporte) y diversidad de funciones  por cumplimientos de urgencia y sobrecarga laboral.</c:v>
                  </c:pt>
                  <c:pt idx="4">
                    <c:v>Ejecucion y Administracion de procesos</c:v>
                  </c:pt>
                  <c:pt idx="5">
                    <c:v>25</c:v>
                  </c:pt>
                  <c:pt idx="6">
                    <c:v>Media</c:v>
                  </c:pt>
                  <c:pt idx="7">
                    <c:v>60%</c:v>
                  </c:pt>
                  <c:pt idx="8">
                    <c:v>     Afectación menor a 10 SMLMV .</c:v>
                  </c:pt>
                  <c:pt idx="9">
                    <c:v>     Afectación menor a 10 SMLMV .</c:v>
                  </c:pt>
                  <c:pt idx="10">
                    <c:v>Leve</c:v>
                  </c:pt>
                  <c:pt idx="11">
                    <c:v>20%</c:v>
                  </c:pt>
                  <c:pt idx="12">
                    <c:v>Moderado</c:v>
                  </c:pt>
                  <c:pt idx="13">
                    <c:v>2</c:v>
                  </c:pt>
                  <c:pt idx="14">
                    <c:v>La secretaria ejecutiva de la Subidrección realiza mensualmente seguimiento a las PQRS  enviando el reporte mensual de asignación a cada funcionario. 
Los profesionales especializados priorizan el apoyo logistico al personal de cada procedimiento semanlm</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Aceptar</c:v>
                  </c:pt>
                </c:lvl>
                <c:lvl>
                  <c:pt idx="0">
                    <c:v>Económico y Reputacional</c:v>
                  </c:pt>
                  <c:pt idx="1">
                    <c:v>incumplimiento al realizar evaluaciones a campo, lo que limita la realización efectiva de  los proyectos de inversión</c:v>
                  </c:pt>
                  <c:pt idx="2">
                    <c:v>fallas logísticas y situaciones de orden público</c:v>
                  </c:pt>
                  <c:pt idx="3">
                    <c:v>Posibilidad de afectación Económico y Reputacional por incumplimiento al realizar evaluaciones a campo, lo que limita la realización efectiva de  los proyectos de inversión debido a fallas logísticas y situaciones de orden público</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SAF y subdirección hacen programación eficaz de vehículos y funcionarios, el funcionario que sale a comisión diligencia formato de planeación semanal de vehículo, EDL relacionado con cumplimientos a la meta proyectada.</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Económico y Reputacional</c:v>
                  </c:pt>
                  <c:pt idx="1">
                    <c:v>falta de verificación de sanciones y medidas impuestas en los procesos sancionatorios </c:v>
                  </c:pt>
                  <c:pt idx="2">
                    <c:v>alto número de expedientes en etapa de seguimiento del proceso sancionatorio</c:v>
                  </c:pt>
                  <c:pt idx="3">
                    <c:v>Posibilidad de afectación Económico y Reputacional por falta de verificación de sanciones y medidas impuestas en los procesos sancionatorios  debido a alto número de expedientes en etapa de seguimiento del proceso sancionatorio</c:v>
                  </c:pt>
                  <c:pt idx="4">
                    <c:v>Usuarios, productos y practicas , organizacionales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y/o universitario según corresponda verifica la realización del seguimiento a las sanciones impuestas dentro del proceso sancionatorio de manera trimestral.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logística en la asignación de vehículos, problemas de orden publico y estado de las vías secundarias y terciarias para acceder a los sitios objeto de visita</c:v>
                  </c:pt>
                  <c:pt idx="3">
                    <c:v>Posibilidad de afectación Económico y Reputacional por la dificultad de realizar los operativos de control debido a falta de logística en la asignación de vehículos, problemas de orden publico y estado de las vías secundarias y terciarias para acceder a lo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personal para atender los operativos</c:v>
                  </c:pt>
                  <c:pt idx="3">
                    <c:v>Posibilidad de afectación Económico y Reputacional por la dificultad de realizar los operativos de control debido a falta de personal para atender los operativos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PQRSD sin tramite y/o extemporaneo </c:v>
                  </c:pt>
                  <c:pt idx="2">
                    <c:v>falta de seguimientos a la correspondencia radicada </c:v>
                  </c:pt>
                  <c:pt idx="3">
                    <c:v>Posibilidad de afectación Reputacional por PQRSD sin tramite y/o extemporaneo  debido a falta de seguimientos a la correspondencia radicada </c:v>
                  </c:pt>
                  <c:pt idx="4">
                    <c:v>Usuarios, productos y practicas , organizacionales</c:v>
                  </c:pt>
                  <c:pt idx="5">
                    <c:v>25</c:v>
                  </c:pt>
                  <c:pt idx="6">
                    <c:v>Media</c:v>
                  </c:pt>
                  <c:pt idx="7">
                    <c:v>60%</c:v>
                  </c:pt>
                  <c:pt idx="8">
                    <c:v>     Entre 50 y 100 SMLMV </c:v>
                  </c:pt>
                  <c:pt idx="9">
                    <c:v>     Entre 50 y 100 SMLMV </c:v>
                  </c:pt>
                  <c:pt idx="10">
                    <c:v>Moderado</c:v>
                  </c:pt>
                  <c:pt idx="11">
                    <c:v>60%</c:v>
                  </c:pt>
                  <c:pt idx="12">
                    <c:v>Moderado</c:v>
                  </c:pt>
                  <c:pt idx="13">
                    <c:v>1</c:v>
                  </c:pt>
                  <c:pt idx="14">
                    <c:v>El subdirector administrativo y financiero  realiza convocatoria mensualmente para comité de PQRSD  en donde se hace seguimiento de correspondencia sin trámite o exttemporaneo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 falta de seguimiento de los supervisores con carencia de rigor técnico, idoneidad y planificación de las actividades propias contractuales</c:v>
                  </c:pt>
                  <c:pt idx="2">
                    <c:v>falta compromiso y sentido de pertenencia, aunado a la falta de apoyo logístico de la entidad</c:v>
                  </c:pt>
                  <c:pt idx="3">
                    <c:v>Posibilidad de afectación Reputacional por  falta de seguimiento de los supervisores con carencia de rigor técnico, idoneidad y planificación de las actividades propias contractuales debido a falta compromiso y sentido de pertenencia, aunado a la falta de </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y universitarios efectúan acompañamiento al supervisor asignado, eleva recomendaciones de rigor técnico y administrativo en conocimiento del subdirector para la toma de decisiones, se efectúa revisión de informes y se efectúa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Económico y Reputacional</c:v>
                  </c:pt>
                  <c:pt idx="1">
                    <c:v>demoras de implementación, dotación entrega de insumos ocasionando incumplimiento al cronograma por parte del contratista</c:v>
                  </c:pt>
                  <c:pt idx="2">
                    <c:v>la falta de compromiso del operador; por baja calidad de los insumos, por falta de ética y rigor técnico</c:v>
                  </c:pt>
                  <c:pt idx="3">
                    <c:v>Posibilidad de afectación Económico y Reputacional por demoras de implementación, dotación entrega de insumos ocasionando incumplimiento al cronograma por parte del contratista debido a la falta de compromiso del operador; por baja calidad de los insumos,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efectúan seguimiento a los convenios o contratos con revisión de informes, visitas de campo y eleva en los informes de gestión recomendaciones o requerimientos de rigor técnico para la toma de decisión por par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pérdida parcial o total de las inversiones por falta de estudios o diseños bien elaborados; generando afectación</c:v>
                  </c:pt>
                  <c:pt idx="2">
                    <c:v>que el personal asignado carece de idoneidad y experticia y por premura de solicitudes internas a la gestión</c:v>
                  </c:pt>
                  <c:pt idx="3">
                    <c:v>Posibilidad de afectación Económico y Reputacional por pérdida parcial o total de las inversiones por falta de estudios o diseños bien elaborados; generando afectación debido a que el personal asignado carece de idoneidad y experticia y por premura de soli</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 eleva con requerimientos y recomendaciones de rigor técnico en reuniones técnicas con el personal de apoyo indicando falencias para corregir y aportar a la toma de decisiones.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falta de continuidad en los proyectos establecidos</c:v>
                  </c:pt>
                  <c:pt idx="2">
                    <c:v>no efectuar los seguimientos verificadores para el cumplimiento contractual, por falta de asignación de recursos y personal técnica asignada con carencia de idoneidad</c:v>
                  </c:pt>
                  <c:pt idx="3">
                    <c:v>Posibilidad de afectación Económico y Reputacional por falta de continuidad en los proyectos establecidos por no efectuar los seguimientos verificadores para el cumplimiento contractual, por falta de asignación de recursos y personal técnica asignada con c</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realizan informes de gestión y seguimiento a las supervisiones con recomendaciones de mantenimientos y seguimientos al subdirector para que sean tenidos en cuenta las recomendaciones respectivas, y se asigne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no dar efectividad a la instrumentalización de la Política Pública de Educación Ambiental, del calendario ecológico y cronograma general de la Dirección para la realización de eventos marco socioambientales</c:v>
                  </c:pt>
                  <c:pt idx="2">
                    <c:v>la falta de experticia e idoneidad y compromiso de parte de los profesionales de apoyo a la gestión</c:v>
                  </c:pt>
                  <c:pt idx="3">
                    <c:v>Posibilidad de afectación Reputacional por no dar efectividad a la instrumentalización de la Política Pública de Educación Ambiental, del calendario ecológico y cronograma general de la Dirección para la realización de eventos marco socioambientales debido</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realiza distribución de solicitudes conforme a la existencia del personal de apoyo haciendo énfasis en los perfiles profesionales y conforme a las obligaciones contractuales, implementa verificación en el desempeño a través de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dar atención y efectividad a los procesos previos licitatorios</c:v>
                  </c:pt>
                  <c:pt idx="2">
                    <c:v>la falta de idoneidad técnica, estructuración sin rigor técnico, alteración de documentos sin verificación definitiva por omisión del funcionario asignado en la gestión técnico - contractual - administrativo</c:v>
                  </c:pt>
                  <c:pt idx="3">
                    <c:v>Posibilidad de afectación Económico y Reputacional por no dar atención y efectividad a los procesos previos licitatorios debido a la falta de idoneidad técnica, estructuración sin rigor técnico, alteración de documentos sin verificación definitiva por omis</c:v>
                  </c:pt>
                  <c:pt idx="4">
                    <c:v>Ejecucion y Administracion de procesos</c:v>
                  </c:pt>
                  <c:pt idx="5">
                    <c:v>40</c:v>
                  </c:pt>
                  <c:pt idx="6">
                    <c:v>Media</c:v>
                  </c:pt>
                  <c:pt idx="7">
                    <c:v>60%</c:v>
                  </c:pt>
                  <c:pt idx="8">
                    <c:v>     Entre 100 y 500 SMLMV </c:v>
                  </c:pt>
                  <c:pt idx="9">
                    <c:v>     Entre 100 y 500 SMLMV </c:v>
                  </c:pt>
                  <c:pt idx="10">
                    <c:v>Mayor</c:v>
                  </c:pt>
                  <c:pt idx="11">
                    <c:v>80%</c:v>
                  </c:pt>
                  <c:pt idx="12">
                    <c:v>Alto</c:v>
                  </c:pt>
                  <c:pt idx="13">
                    <c:v>1</c:v>
                  </c:pt>
                  <c:pt idx="14">
                    <c:v>El subdirector de SDAS asignará el o los profesionales competentes e idoneos para la elaborar los estudios previos de acuerdo al manual de funciones y competencias laborales.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estudios previos con debilidades técnicas</c:v>
                  </c:pt>
                  <c:pt idx="2">
                    <c:v>la falta de idoneidad técnica, estructuración sin rigor técnico,  del o los funcionario (s)asignado (s) en la gestión técnico - contractual - administrativo</c:v>
                  </c:pt>
                  <c:pt idx="3">
                    <c:v>Posibilidad de afectación Económico y Reputacional por estudios previos con debilidades técnicas debido a la falta de idoneidad técnica, estructuración sin rigor técnico,  del o los funcionario (s)asignado (s) en la gestión técnico - contractual - administ</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o universitario encargado de la supervisión, realiza perdiodicamente revisión de los reportes de las supervisiones en los contratos o convenios que se encuentran en ejecución; los comités técnicos multidisciplinarios de apoyo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no dar atención a las solicitudes de asesoría y asistencia técnica de manera efectiva</c:v>
                  </c:pt>
                  <c:pt idx="2">
                    <c:v>por omisión del funcionario en la gestión misional</c:v>
                  </c:pt>
                  <c:pt idx="3">
                    <c:v>Posibilidad de afectación Reputacional por no dar atención a las solicitudes de asesoría y asistencia técnica de manera efectiva debido a por omisión del funcionario en la gestión misional</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distribuye las solicitudes con el personal de apoyo a la gestión conforme a los temas de educación y gestión socioambiental, deja en matriz drive cronograma (agenda de trabajo) del responsable y equipo de apoyo a la gestión,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la dificultad en la ubicación de los destinatarios que residen en zonas veredales lejanas al casco urbano y errores en el proceso de notificación de actos administrativo</c:v>
                  </c:pt>
                  <c:pt idx="2">
                    <c:v>Posibilidad de afectación Notificación y comunicación de actos administrativos asociados a los trámites ambientales.  por Económica y Reputacional debido a la dificultad en la ubicación de los destinatarios que residen en zonas veredales lejanas al casco u</c:v>
                  </c:pt>
                  <c:pt idx="3">
                    <c:v>Posibilidad de afectación Económica y Reputacional por la dificultad en la ubicación de los destinatarios que residen en zonas veredales lejanas al casco urbano y errores en el proceso de notificación de actos administrativo debido a Posibilidad de afectac</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2</c:v>
                  </c:pt>
                  <c:pt idx="14">
                    <c:v>
1. Profesional Especializado de secretaria de la subdirección juridica desarrolla una matriz de control de evaluación y seguimiento al estado de notificaciones de los expedientes. 
2 El jefe de las oficinas territoriales realizan la verificación de la ma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la Radicación de documentación sin cumplimiento de la totalidad de los requisitos, errores en la numeración consecutiva de comunicaciones de entrada y salida, incumplimiento en el escaneo de la documentación de ingreso y de salida, así como incumplimiento</c:v>
                  </c:pt>
                  <c:pt idx="2">
                    <c:v>Personal insuficiente para atender la demanda, 
Falta de elementos que permitan la digitalización de los documentos radicados en la sede territorial y
Seguridad de la información.</c:v>
                  </c:pt>
                  <c:pt idx="3">
                    <c:v>Posibilidad de afectación Reputacional por la Radicación de documentación sin cumplimiento de la totalidad de los requisitos, errores en la numeración consecutiva de comunicaciones de entrada y salida, incumplimiento en el escaneo de la documentación de in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verifica cargue de información en plataforma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 la generación de impactos a recursos naturales o patologías a seres vivos y/o zoonosis</c:v>
                  </c:pt>
                  <c:pt idx="2">
                    <c:v>la mala disposición  de los residuos provenientes de la atención a individuos de fauna en el CAV </c:v>
                  </c:pt>
                  <c:pt idx="3">
                    <c:v>Posibilidad de afectación Económico y Reputacional por  la generación de impactos a recursos naturales o patologías a seres vivos y/o zoonosis debido a la mala disposición  de los residuos provenientes de la atención a individuos de fauna en el CAV </c:v>
                  </c:pt>
                  <c:pt idx="4">
                    <c:v>Ejecucion y Administracion de procesos</c:v>
                  </c:pt>
                  <c:pt idx="5">
                    <c:v>480</c:v>
                  </c:pt>
                  <c:pt idx="6">
                    <c:v>Media</c:v>
                  </c:pt>
                  <c:pt idx="7">
                    <c:v>60%</c:v>
                  </c:pt>
                  <c:pt idx="8">
                    <c:v>     El riesgo afecta la imagen de alguna área de la organización</c:v>
                  </c:pt>
                  <c:pt idx="9">
                    <c:v>     El riesgo afecta la imagen de alguna área de la organización</c:v>
                  </c:pt>
                  <c:pt idx="10">
                    <c:v>Leve</c:v>
                  </c:pt>
                  <c:pt idx="11">
                    <c:v>20%</c:v>
                  </c:pt>
                  <c:pt idx="12">
                    <c:v>Moderado</c:v>
                  </c:pt>
                  <c:pt idx="13">
                    <c:v>1</c:v>
                  </c:pt>
                  <c:pt idx="14">
                    <c:v>El profesional especializado vigila y genera las alertas de manera mensual  sobre el nivel de ejecucion de contrato del gestor externo encargado de la recolección, transporte, manejo y disposición final de los residuos</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Leve</c:v>
                  </c:pt>
                  <c:pt idx="27">
                    <c:v>20%</c:v>
                  </c:pt>
                  <c:pt idx="28">
                    <c:v>Bajo</c:v>
                  </c:pt>
                  <c:pt idx="29">
                    <c:v>Reducir (mitigar)</c:v>
                  </c:pt>
                </c:lvl>
                <c:lvl>
                  <c:pt idx="0">
                    <c:v>Reputacional</c:v>
                  </c:pt>
                  <c:pt idx="1">
                    <c:v>la Afectación a la fauna silvestre</c:v>
                  </c:pt>
                  <c:pt idx="2">
                    <c:v>no dar una atención adecuada y oportuna de los especímenes por la extensión del territorio.</c:v>
                  </c:pt>
                  <c:pt idx="3">
                    <c:v>Posibilidad de afectación Reputacional por la Afectación a la fauna silvestre debido a no dar una atención adecuada y oportuna de los especímenes por la extensión del territorio.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Profesional universitario realiza capacitaciones de manera trimestral  en la normatividad ambiental a grupos de apoyo como las alcaldias municipales, policia nacional y ejercito nacional. 
Profesional universitario articula con los procesos de CORTOLIMA d</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de la normatividad aplicable al ajuste del factor regional </c:v>
                  </c:pt>
                  <c:pt idx="2">
                    <c:v>dependencia de un tercero acreditado para los análisis de calidad del agua </c:v>
                  </c:pt>
                  <c:pt idx="3">
                    <c:v>Posibilidad de afectación Reputacional por incumplimiento de la normatividad aplicable al ajuste del factor regional  debido a dependencia de un tercero acreditado para los análisis de calidad del agua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supervisor realiza verificación del contrato para el  cumplimiento de las obligaciones contractuales de manera mensual.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cobro de la tarifa de seguimiento ambiental y la no verificación del cumplimiento de las obligaciones ambientales </c:v>
                  </c:pt>
                  <c:pt idx="2">
                    <c:v>por el alto número de expedientes en seguimiento ambiental. </c:v>
                  </c:pt>
                  <c:pt idx="3">
                    <c:v>Posibilidad de afectación Económico y Reputacional por no cobro de la tarifa de seguimiento ambiental y la no verificación del cumplimiento de las obligaciones ambientales   por el alto número de expedientes en seguimiento ambiental. </c:v>
                  </c:pt>
                  <c:pt idx="4">
                    <c:v>Ejecucion y Administracion de procesos</c:v>
                  </c:pt>
                  <c:pt idx="5">
                    <c:v>5001</c:v>
                  </c:pt>
                  <c:pt idx="6">
                    <c:v>Muy Alta</c:v>
                  </c:pt>
                  <c:pt idx="7">
                    <c:v>100%</c:v>
                  </c:pt>
                  <c:pt idx="8">
                    <c:v>     Mayor a 500 SMLMV </c:v>
                  </c:pt>
                  <c:pt idx="9">
                    <c:v>     Mayor a 500 SMLMV </c:v>
                  </c:pt>
                  <c:pt idx="10">
                    <c:v>Catastrófico</c:v>
                  </c:pt>
                  <c:pt idx="11">
                    <c:v>100%</c:v>
                  </c:pt>
                  <c:pt idx="12">
                    <c:v>Extremo</c:v>
                  </c:pt>
                  <c:pt idx="13">
                    <c:v>1</c:v>
                  </c:pt>
                  <c:pt idx="14">
                    <c:v>El profesional especializado de la subdirección de administración de recursos naturales y jefes de oficina territorial verifica el estado de los expedientes asignados a los profesionales para seguimiento ambiental semanalmente.</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Catastrófico</c:v>
                  </c:pt>
                  <c:pt idx="27">
                    <c:v>100%</c:v>
                  </c:pt>
                  <c:pt idx="28">
                    <c:v>Extremo</c:v>
                  </c:pt>
                  <c:pt idx="29">
                    <c:v>Reducir (mitigar)</c:v>
                  </c:pt>
                </c:lvl>
                <c:lvl>
                  <c:pt idx="0">
                    <c:v>Reputacional</c:v>
                  </c:pt>
                  <c:pt idx="1">
                    <c:v>que la Información se encuentre desactualizada en el  aplicativo "autorizaciones ambientales".</c:v>
                  </c:pt>
                  <c:pt idx="2">
                    <c:v>falta de registro de movimientos de trámite </c:v>
                  </c:pt>
                  <c:pt idx="3">
                    <c:v>Posibilidad de afectación Reputacional por que la Información se encuentre desactualizada en el  aplicativo "autorizaciones ambientales". debido a falta de registro de movimientos de trámite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Coordinador  del proceso 
verificar que cada expediente que llegue a la coordinación este cargado y descargado en el aplicativo de progcortolima y tramités en linea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Impacto</c:v>
                  </c:pt>
                  <c:pt idx="1">
                    <c:v>Causa Inmediata</c:v>
                  </c:pt>
                  <c:pt idx="2">
                    <c:v>Causa Raíz</c:v>
                  </c:pt>
                  <c:pt idx="3">
                    <c:v>Descripción del Riesgo</c:v>
                  </c:pt>
                  <c:pt idx="4">
                    <c:v>Clasificación del Riesgo</c:v>
                  </c:pt>
                  <c:pt idx="5">
                    <c:v>Frecuencia con la cual se realiza la actividad</c:v>
                  </c:pt>
                  <c:pt idx="6">
                    <c:v>Probabilidad Inherente</c:v>
                  </c:pt>
                  <c:pt idx="7">
                    <c:v>% P</c:v>
                  </c:pt>
                  <c:pt idx="8">
                    <c:v>Criterios de impacto</c:v>
                  </c:pt>
                  <c:pt idx="9">
                    <c:v>Validación</c:v>
                  </c:pt>
                  <c:pt idx="10">
                    <c:v>Impacto </c:v>
                  </c:pt>
                  <c:pt idx="11">
                    <c:v>% I</c:v>
                  </c:pt>
                  <c:pt idx="12">
                    <c:v>Zona de Riesgo Inherente</c:v>
                  </c:pt>
                  <c:pt idx="13">
                    <c:v>No. Control</c:v>
                  </c:pt>
                  <c:pt idx="14">
                    <c:v>Descripción del Control</c:v>
                  </c:pt>
                  <c:pt idx="15">
                    <c:v>Afectación</c:v>
                  </c:pt>
                  <c:pt idx="16">
                    <c:v>Tipo</c:v>
                  </c:pt>
                  <c:pt idx="17">
                    <c:v>Implementación</c:v>
                  </c:pt>
                  <c:pt idx="18">
                    <c:v>Calificación</c:v>
                  </c:pt>
                  <c:pt idx="19">
                    <c:v>Documentación</c:v>
                  </c:pt>
                  <c:pt idx="20">
                    <c:v>Frecuencia</c:v>
                  </c:pt>
                  <c:pt idx="21">
                    <c:v>Evidencia</c:v>
                  </c:pt>
                  <c:pt idx="22">
                    <c:v>Responsable</c:v>
                  </c:pt>
                  <c:pt idx="23">
                    <c:v>Probabilidad Residual</c:v>
                  </c:pt>
                  <c:pt idx="24">
                    <c:v>Probabilidad Residual Final</c:v>
                  </c:pt>
                  <c:pt idx="25">
                    <c:v>% PR</c:v>
                  </c:pt>
                  <c:pt idx="26">
                    <c:v>Impacto Residual Final</c:v>
                  </c:pt>
                  <c:pt idx="27">
                    <c:v>% IR</c:v>
                  </c:pt>
                  <c:pt idx="28">
                    <c:v>Zona de Riesgo Final</c:v>
                  </c:pt>
                  <c:pt idx="29">
                    <c:v>Tratamiento</c:v>
                  </c:pt>
                  <c:pt idx="30">
                    <c:v>Plan de Acción</c:v>
                  </c:pt>
                  <c:pt idx="31">
                    <c:v>Responsable</c:v>
                  </c:pt>
                  <c:pt idx="32">
                    <c:v>Fecha Implementación</c:v>
                  </c:pt>
                  <c:pt idx="33">
                    <c:v>Fecha Seguimiento</c:v>
                  </c:pt>
                  <c:pt idx="34">
                    <c:v>Seguimiento</c:v>
                  </c:pt>
                  <c:pt idx="35">
                    <c:v>Estado</c:v>
                  </c:pt>
                </c:lvl>
                <c:lvl>
                  <c:pt idx="9">
                    <c:v>Observación de criterio</c:v>
                  </c:pt>
                  <c:pt idx="10">
                    <c:v>
Inherente</c:v>
                  </c:pt>
                  <c:pt idx="16">
                    <c:v>Atributos</c:v>
                  </c:pt>
                </c:lvl>
                <c:lvl>
                  <c:pt idx="6">
                    <c:v>Análisis del riesgo inherente</c:v>
                  </c:pt>
                  <c:pt idx="13">
                    <c:v>Evaluación del riesgo - Valoración de los controles</c:v>
                  </c:pt>
                  <c:pt idx="23">
                    <c:v>Evaluación del riesgo - Nivel del riesgo residual</c:v>
                  </c:pt>
                  <c:pt idx="30">
                    <c:v>Plan de Acción</c:v>
                  </c:pt>
                </c:lvl>
                <c:lvl>
                  <c:pt idx="1">
                    <c:v>MOTIVO DE ACTUALIZACIÓN:</c:v>
                  </c:pt>
                  <c:pt idx="5">
                    <c:v>Actualización Semestral</c:v>
                  </c:pt>
                  <c:pt idx="15">
                    <c:v>RESPONSABLE: </c:v>
                  </c:pt>
                  <c:pt idx="18">
                    <c:v>PROFESIONAL UNIVERSITARIO A CARGO DEL SISTEMA </c:v>
                  </c:pt>
                </c:lvl>
                <c:lvl>
                  <c:pt idx="34">
                    <c:v>Pag.:</c:v>
                  </c:pt>
                  <c:pt idx="35">
                    <c:v>___ de ___</c:v>
                  </c:pt>
                </c:lvl>
                <c:lvl>
                  <c:pt idx="34">
                    <c:v>Versión:          00</c:v>
                  </c:pt>
                </c:lvl>
                <c:lvl>
                  <c:pt idx="34">
                    <c:v>Código:</c:v>
                  </c:pt>
                  <c:pt idx="35">
                    <c:v>F_EI_001</c:v>
                  </c:pt>
                </c:lvl>
              </c:multiLvlStrCache>
            </c:multiLvlStrRef>
          </c:cat>
          <c:val>
            <c:numRef>
              <c:f>'Mapa Riesgos operativos CORTOLI'!#REF!</c:f>
              <c:numCache>
                <c:formatCode>General</c:formatCode>
                <c:ptCount val="1"/>
                <c:pt idx="0">
                  <c:v>1</c:v>
                </c:pt>
              </c:numCache>
            </c:numRef>
          </c:val>
          <c:extLst>
            <c:ext xmlns:c16="http://schemas.microsoft.com/office/drawing/2014/chart" uri="{C3380CC4-5D6E-409C-BE32-E72D297353CC}">
              <c16:uniqueId val="{00000000-9CAF-4B9E-9F99-B5E1DF5FA17E}"/>
            </c:ext>
          </c:extLst>
        </c:ser>
        <c:ser>
          <c:idx val="1"/>
          <c:order val="1"/>
          <c:tx>
            <c:strRef>
              <c:f>'Mapa Riesgos operativos CORTOLI'!$A$97:$D$97</c:f>
              <c:strCache>
                <c:ptCount val="4"/>
                <c:pt idx="0">
                  <c:v>15</c:v>
                </c:pt>
                <c:pt idx="1">
                  <c:v>Defensa Jurídica</c:v>
                </c:pt>
                <c:pt idx="2">
                  <c:v>Apoyo</c:v>
                </c:pt>
                <c:pt idx="3">
                  <c:v>Cumplimiento de ordenes judiciales-</c:v>
                </c:pt>
              </c:strCache>
            </c:strRef>
          </c:tx>
          <c:spPr>
            <a:solidFill>
              <a:schemeClr val="accent2"/>
            </a:solidFill>
            <a:ln>
              <a:noFill/>
            </a:ln>
            <a:effectLst/>
          </c:spPr>
          <c:invertIfNegative val="0"/>
          <c:cat>
            <c:multiLvlStrRef>
              <c:f>'Mapa Riesgos operativos CORTOLI'!$E$1:$AO$96</c:f>
              <c:multiLvlStrCache>
                <c:ptCount val="37"/>
                <c:lvl>
                  <c:pt idx="0">
                    <c:v>Reputacional</c:v>
                  </c:pt>
                  <c:pt idx="1">
                    <c:v>Separación incorrecta de residuos solidos en la fuente</c:v>
                  </c:pt>
                  <c:pt idx="2">
                    <c:v>la falta de educación ambiental de nuevos funcionarios, contratistas y pasantes</c:v>
                  </c:pt>
                  <c:pt idx="3">
                    <c:v>Posibilidad de afectación Reputacional por Separación incorrecta de residuos solidos en la fuente debido a la falta de educación ambiental de nuevos funcionarios, contratistas y pasantes</c:v>
                  </c:pt>
                  <c:pt idx="4">
                    <c:v>Usuarios, productos y practicas , organizacionales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del Sistema de Gestion  verifica el cargue de los documentos aprobados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la falta de cargue de los documentos aprobados en la plataforma por parte del funcionario encargado</c:v>
                  </c:pt>
                  <c:pt idx="3">
                    <c:v>Posibilidad de afectación Reputacional por Documentos en intranet desactualizados debido a la falta de cargue de los documentos aprobados en la plataforma por parte del funcionario encargado</c:v>
                  </c:pt>
                  <c:pt idx="4">
                    <c:v>Ejecucion y Administracion de procesos</c:v>
                  </c:pt>
                  <c:pt idx="5">
                    <c:v>3</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universitario del Sistema de Gestion  verifica el cargue de los documentos aprobados con el acta de la mesa temática.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Los procesos no actualizan los procedimientos conforme a las necesidades del servicio y/o normas</c:v>
                  </c:pt>
                  <c:pt idx="3">
                    <c:v>Posibilidad de afectación Reputacional por Documentos en intranet desactualizados debido a Los procesos no actualizan los procedimientos conforme a las necesidades del servicio y/o normas</c:v>
                  </c:pt>
                  <c:pt idx="4">
                    <c:v>Ejecucion y Administracion de procesos</c:v>
                  </c:pt>
                  <c:pt idx="5">
                    <c:v>12</c:v>
                  </c:pt>
                  <c:pt idx="6">
                    <c:v>Baja</c:v>
                  </c:pt>
                  <c:pt idx="7">
                    <c:v>40%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Moderado</c:v>
                  </c:pt>
                  <c:pt idx="13">
                    <c:v>1</c:v>
                  </c:pt>
                  <c:pt idx="14">
                    <c:v>El coordinador del proceso hace vigilancia de las normas aplicables y las incluye en el normograma, verificando si la norma es aplicable a algun procedimiento, solicitando la actualización al profesional competente</c:v>
                  </c:pt>
                  <c:pt idx="15">
                    <c:v>Probabilidad</c:v>
                  </c:pt>
                  <c:pt idx="16">
                    <c:v>Preventivo</c:v>
                  </c:pt>
                  <c:pt idx="17">
                    <c:v>Manual</c:v>
                  </c:pt>
                  <c:pt idx="18">
                    <c:v>40%</c:v>
                  </c:pt>
                  <c:pt idx="19">
                    <c:v>Sin Documentar</c:v>
                  </c:pt>
                  <c:pt idx="20">
                    <c:v>Continua</c:v>
                  </c:pt>
                  <c:pt idx="21">
                    <c:v>Con Registro</c:v>
                  </c:pt>
                  <c:pt idx="22">
                    <c:v>SI</c:v>
                  </c:pt>
                  <c:pt idx="23">
                    <c:v>24,0%</c:v>
                  </c:pt>
                  <c:pt idx="24">
                    <c:v>Baja</c:v>
                  </c:pt>
                  <c:pt idx="25">
                    <c:v>24%</c:v>
                  </c:pt>
                  <c:pt idx="26">
                    <c:v>Menor</c:v>
                  </c:pt>
                  <c:pt idx="27">
                    <c:v>40%</c:v>
                  </c:pt>
                  <c:pt idx="28">
                    <c:v>Moderado</c:v>
                  </c:pt>
                  <c:pt idx="29">
                    <c:v>Aceptar</c:v>
                  </c:pt>
                  <c:pt idx="36">
                    <c:v>HSEQ</c:v>
                  </c:pt>
                </c:lvl>
                <c:lvl>
                  <c:pt idx="0">
                    <c:v>Económica</c:v>
                  </c:pt>
                  <c:pt idx="1">
                    <c:v>Falta de actualizacion de la plataforma eKOGUI</c:v>
                  </c:pt>
                  <c:pt idx="2">
                    <c:v>Incumplimiento de las obligaciones contractuales de los abogados externos</c:v>
                  </c:pt>
                  <c:pt idx="3">
                    <c:v>Posibilidad de afectación Económica por Falta de actualizacion de la plataforma eKOGUI debido a Incumplimiento de las obligaciones contractuales de los abogados externos</c:v>
                  </c:pt>
                  <c:pt idx="4">
                    <c:v>Ejecucion y Administracion de procesos</c:v>
                  </c:pt>
                  <c:pt idx="5">
                    <c:v>450</c:v>
                  </c:pt>
                  <c:pt idx="6">
                    <c:v>Media</c:v>
                  </c:pt>
                  <c:pt idx="7">
                    <c:v>60%</c:v>
                  </c:pt>
                  <c:pt idx="8">
                    <c:v>     Entre 10 y 50 SMLMV </c:v>
                  </c:pt>
                  <c:pt idx="9">
                    <c:v>     Entre 10 y 50 SMLMV </c:v>
                  </c:pt>
                  <c:pt idx="10">
                    <c:v>Menor</c:v>
                  </c:pt>
                  <c:pt idx="11">
                    <c:v>40%</c:v>
                  </c:pt>
                  <c:pt idx="12">
                    <c:v>Moderado</c:v>
                  </c:pt>
                  <c:pt idx="13">
                    <c:v>1</c:v>
                  </c:pt>
                  <c:pt idx="14">
                    <c:v>El profesional especializado del proceso incluye en la JOC la obligacion de actualizacion del eKOGUI y supervisa esa obligacion previo al pago de la cuenta de cobro.</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Aceptar</c:v>
                  </c:pt>
                </c:lvl>
                <c:lvl>
                  <c:pt idx="0">
                    <c:v>Reputacional</c:v>
                  </c:pt>
                  <c:pt idx="1">
                    <c:v>liquidacion inoportuna de nomina</c:v>
                  </c:pt>
                  <c:pt idx="2">
                    <c:v>fallas en el modulo en la nomina web</c:v>
                  </c:pt>
                  <c:pt idx="3">
                    <c:v>Posibilidad de afectación Reputacional por liquidacion inoportuna de nomina debido a fallas en el modulo en la nomina web</c:v>
                  </c:pt>
                  <c:pt idx="4">
                    <c:v>Fallas Tecnologicas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revisa y ordena la elaboración  de la nomina para el pago oportuno de esta, disponiendo de un mecanismo alterno para la liquidación de la nómina.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liquidacion inoportuna de nomina</c:v>
                  </c:pt>
                  <c:pt idx="2">
                    <c:v>  la falta de recursos y/o falta de gestión de los funcionarios del proceso.</c:v>
                  </c:pt>
                  <c:pt idx="3">
                    <c:v>Posibilidad de afectación Económica y Reputacional por liquidacion inoportuna de nomina debido a   la falta de recursos y/o falta de gestión de los funcionarios del proceso.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gestiona las actividades establecidas en los cronogramas y entrega a la oficina de planeacion trimestralmente los resultados esperados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Falta de ejecución de los planes</c:v>
                  </c:pt>
                  <c:pt idx="2">
                    <c:v>escasa  planeación para proveer los cargos vacantes en la vigencia.</c:v>
                  </c:pt>
                  <c:pt idx="3">
                    <c:v>Posibilidad de afectación Económico y Reputacional por Falta de ejecución de los planes debido a escasa  planeación para proveer los cargos vacantes en la vigencia.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La profesional especializada del proceso de la GTH revisa cada vez que se realiza un nombramiento verificando la información y soportes a portados en la hoja de vida del aspirante frente a los requisitos establecidos en el Manual de Funciones y Competenci</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 y Reputacional</c:v>
                  </c:pt>
                  <c:pt idx="1">
                    <c:v>sanción efectuada por parte de entes de control u otro ente regulador</c:v>
                  </c:pt>
                  <c:pt idx="2">
                    <c:v>falta de objetividad frente al desarrollo de la auditoria interna, evaluación y seguimiento a los planes, programas y proyectos; producto de falta de conocimiento del auditor, intención del auditor de desviar u ocultar información, presiones internas o ex</c:v>
                  </c:pt>
                  <c:pt idx="3">
                    <c:v>Posibilidad de afectación Económico y Reputacional por sanción efectuada por parte de entes de control u otro ente regulador debido a falta de objetividad frente al desarrollo de la auditoria interna, evaluación y seguimiento a los planes, programas y proy</c:v>
                  </c:pt>
                  <c:pt idx="4">
                    <c:v>Ejecucion y Administracion de procesos</c:v>
                  </c:pt>
                  <c:pt idx="5">
                    <c:v>26</c:v>
                  </c:pt>
                  <c:pt idx="6">
                    <c:v>Media</c:v>
                  </c:pt>
                  <c:pt idx="7">
                    <c:v>60%</c:v>
                  </c:pt>
                  <c:pt idx="8">
                    <c:v>     Entre 100 y 500 SMLMV </c:v>
                  </c:pt>
                  <c:pt idx="9">
                    <c:v>     Entre 100 y 500 SMLMV </c:v>
                  </c:pt>
                  <c:pt idx="10">
                    <c:v>Mayor</c:v>
                  </c:pt>
                  <c:pt idx="11">
                    <c:v>80%</c:v>
                  </c:pt>
                  <c:pt idx="12">
                    <c:v>Alto</c:v>
                  </c:pt>
                  <c:pt idx="13">
                    <c:v>1</c:v>
                  </c:pt>
                  <c:pt idx="14">
                    <c:v>El jefe de la oficina de control interno a la gestión, verifica la competencia del personal, gestiona la formulación y ejecución del plan de capacitaciones de la OCIG, revisa y valida los informes preliminares.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hallazgos generados por los organismos de control y/o notificaciones de entidades externas</c:v>
                  </c:pt>
                  <c:pt idx="2">
                    <c:v>la presentación de informes con inconsistencias</c:v>
                  </c:pt>
                  <c:pt idx="3">
                    <c:v>Posibilidad de afectación Reputacional por hallazgos generados por los organismos de control y/o notificaciones de entidades externas debido a la presentación de informes con inconsistencias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y valida la idoneidad de los  informes previo a su entrega y/o cargue a los entes de control, con el fin de asegurar la presentación información veraz y confiable.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hallazgos generados por los organismos de control y/o notificaciones de entidades externas</c:v>
                  </c:pt>
                  <c:pt idx="2">
                    <c:v>la presentación de los informes de ley por fuera de los términos</c:v>
                  </c:pt>
                  <c:pt idx="3">
                    <c:v>Posibilidad de afectación Reputacional por hallazgos generados por los organismos de control y/o notificaciones de entidades externas debido a la presentación de los informes de ley por fuera de los términos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el inventario de informes con el fin de asegurar la presentación en los términos de ley, se revisan los informes próximos a presentar con el fin de informar a los responsables de los procesos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Económico y Reputacional por reportar información desarticulada y no depurada en el informe de gestión debido a falta de unificación y articulación de criterios técnicos, falta de competencia del personal encargado de recopilar,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Remitir la solicitud de información para el Informe de Gestión adjuntando formato e instructivo para su diligenciamiento.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Evaluación periódica de cumplimiento de metas del PAC en comité de dirección. Formulación, revisión y actualización de instrumentos de planificación, actualización del normograma por dependencia.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revisa los lineamientos establecidos para la inscripción de proyectos en el banco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servicios inactivos, funcionarios desatendidos, continuidad del negocio deficiente </c:v>
                  </c:pt>
                  <c:pt idx="2">
                    <c:v>fallas de comunicación, parametrización errada monitoreo ineficiente y oportunidad escaza</c:v>
                  </c:pt>
                  <c:pt idx="3">
                    <c:v>Posibilidad de afectación Económico y Reputacional por servicios inactivos, funcionarios desatendidos, continuidad del negocio deficiente  debido a fallas de comunicación, parametrización errada monitoreo ineficiente y oportunidad escaza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Buenos equipos para trabajo en casa, calan de  internet operativo y eficiente</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equipo en mal funcionamiento o instalación de software ilegal</c:v>
                  </c:pt>
                  <c:pt idx="2">
                    <c:v>desconocimiento del procedimiento y licenciamiento de la entidad</c:v>
                  </c:pt>
                  <c:pt idx="3">
                    <c:v>Posibilidad de afectación Económico y Reputacional por equipo en mal funcionamiento o instalación de software ilegal debido a desconocimiento del procedimiento y licenciamiento de la entidad</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Personal capacitado
Verificación de equipos antes de entregar
Formato de entrega a satisfacción </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acceso a la información privilegiada </c:v>
                  </c:pt>
                  <c:pt idx="2">
                    <c:v>error de información enviada por parte de los supervisores</c:v>
                  </c:pt>
                  <c:pt idx="3">
                    <c:v>Posibilidad de afectación Económico y Reputacional por acceso a la información privilegiada  debido a error de información enviada por parte de los supervisores</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Técnico Operativo revisa el formato de solicitud de permisos enviado por  los subdirectores o jefes de oficina
Verificando la identificación y actividad del contrato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demandas en contra de la entidad y pérdida de credibilidad</c:v>
                  </c:pt>
                  <c:pt idx="2">
                    <c:v>publicación de información errorenea</c:v>
                  </c:pt>
                  <c:pt idx="3">
                    <c:v>Posibilidad de afectación Económico y Reputacional por demandas en contra de la entidad y pérdida de credibilidad debido a publicación de información errorenea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Técnico Operativo del proceso de direccionamiento estratégico TIC  y/o responsable en cada uno de los procesos  revisa todos los documentos o información antes de ser publicada.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restauración fallida, perdidas de información relevante que afecta la continuidad del negocio</c:v>
                  </c:pt>
                  <c:pt idx="2">
                    <c:v>copias de seguridad con errores o no verificada</c:v>
                  </c:pt>
                  <c:pt idx="3">
                    <c:v>Posibilidad de afectación Económico y Reputacional por restauración fallida, perdidas de información relevante que afecta la continuidad del negocio debido a copias de seguridad con errores o no verificada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El profesional universitario adscrito al proceso hace verificación aleatoria de las copias de seguridad</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Reputacional</c:v>
                  </c:pt>
                  <c:pt idx="1">
                    <c:v>documentación final imprecisa y/o errónea en datos técnicos.</c:v>
                  </c:pt>
                  <c:pt idx="2">
                    <c:v>Falta de verificación de datos tecnicos</c:v>
                  </c:pt>
                  <c:pt idx="3">
                    <c:v>Posibilidad de afectación Reputacional por documentación final imprecisa y/o errónea en datos técnicos. debido a Falta de verificación de datos tecnicos</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verifica la documentación final, haciendo enfasis en lo datos tecnicos de la documentación para estudios de Declaratorias, PMA y Planes Acción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Reputacional</c:v>
                  </c:pt>
                  <c:pt idx="1">
                    <c:v>información incompleta y/o erronea para iniciar procesos de declaratoria de áreas protegidas, generando demora en estos procesos</c:v>
                  </c:pt>
                  <c:pt idx="2">
                    <c:v>Errores voluntarios e involuntarios en la recolección de información</c:v>
                  </c:pt>
                  <c:pt idx="3">
                    <c:v>Posibilidad de afectación Reputacional por información incompleta y/o erronea para iniciar procesos de declaratoria de áreas protegidas, generando demora en estos procesos debido a Errores voluntarios e involuntarios en la recolección de información</c:v>
                  </c:pt>
                  <c:pt idx="4">
                    <c:v>Ejecucion y Administracion de procesos</c:v>
                  </c:pt>
                  <c:pt idx="5">
                    <c:v>120</c:v>
                  </c:pt>
                  <c:pt idx="6">
                    <c:v>Media</c:v>
                  </c:pt>
                  <c:pt idx="7">
                    <c:v>60%</c:v>
                  </c:pt>
                  <c:pt idx="8">
                    <c:v>     Entre 100 y 500 SMLMV </c:v>
                  </c:pt>
                  <c:pt idx="9">
                    <c:v>     Entre 100 y 500 SMLMV </c:v>
                  </c:pt>
                  <c:pt idx="10">
                    <c:v>Mayor</c:v>
                  </c:pt>
                  <c:pt idx="11">
                    <c:v>80%</c:v>
                  </c:pt>
                  <c:pt idx="12">
                    <c:v>Alto</c:v>
                  </c:pt>
                  <c:pt idx="13">
                    <c:v>1</c:v>
                  </c:pt>
                  <c:pt idx="14">
                    <c:v>El profesional especializado de areas protegidas verifica la integridad de la información de la base cartográfica y del sistema SIG realizando informe anual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falta de socialización y concertación con la comunidad, generando sesgo, desconfianza y mala imagen en la comunidad</c:v>
                  </c:pt>
                  <c:pt idx="2">
                    <c:v>falta de herramientas  tecnología en la comunidad </c:v>
                  </c:pt>
                  <c:pt idx="3">
                    <c:v>Posibilidad de afectación Reputacional por falta de socialización y concertación con la comunidad, generando sesgo, desconfianza y mala imagen en la comunidad debido a falta de herramientas  tecnología en la comunidad </c:v>
                  </c:pt>
                  <c:pt idx="4">
                    <c:v>Fallas Tecnológicas</c:v>
                  </c:pt>
                  <c:pt idx="5">
                    <c:v>501</c:v>
                  </c:pt>
                  <c:pt idx="6">
                    <c:v>Alta</c:v>
                  </c:pt>
                  <c:pt idx="7">
                    <c:v>80%</c:v>
                  </c:pt>
                  <c:pt idx="8">
                    <c:v>     Entre 50 y 100 SMLMV </c:v>
                  </c:pt>
                  <c:pt idx="9">
                    <c:v>     Entre 50 y 100 SMLMV </c:v>
                  </c:pt>
                  <c:pt idx="10">
                    <c:v>Moderado</c:v>
                  </c:pt>
                  <c:pt idx="11">
                    <c:v>60%</c:v>
                  </c:pt>
                  <c:pt idx="12">
                    <c:v>Alto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Reputacional por reportar información desarticulada y no depurada en el informe de gestión debido a falta de unificación y articulación de criterios técnicos, falta de competencia del personal encargado de recopilar, consolidar y </c:v>
                  </c:pt>
                  <c:pt idx="4">
                    <c:v>Ejecucion y Administracion de procesos</c:v>
                  </c:pt>
                  <c:pt idx="5">
                    <c:v>501</c:v>
                  </c:pt>
                  <c:pt idx="6">
                    <c:v>Alta</c:v>
                  </c:pt>
                  <c:pt idx="7">
                    <c:v>80%</c:v>
                  </c:pt>
                  <c:pt idx="8">
                    <c:v>     Entre 10 y 50 SMLMV </c:v>
                  </c:pt>
                  <c:pt idx="9">
                    <c:v>     Entre 10 y 50 SMLMV </c:v>
                  </c:pt>
                  <c:pt idx="10">
                    <c:v>Menor</c:v>
                  </c:pt>
                  <c:pt idx="11">
                    <c:v>40%</c:v>
                  </c:pt>
                  <c:pt idx="12">
                    <c:v>Moderado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de Gestion Integral de Biodiversidad elabora y remite para monitoreo por parte de Subdirector, cronograma de acciones de recoleccion de información en campo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técnicos, administrativos, financieros y ambientales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gestion integral de biodiversidad verifica la calidad, pertinencia y veracidad de la información capturada en las visitas.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Económico y Reputacional</c:v>
                  </c:pt>
                  <c:pt idx="1">
                    <c:v>Realizar la evaluación de informes de avance con información desactualizada o sin evidencias</c:v>
                  </c:pt>
                  <c:pt idx="2">
                    <c:v>Impresicion en suministro de informacion por parte de los procesos involucrados</c:v>
                  </c:pt>
                  <c:pt idx="3">
                    <c:v>Posibilidad de afectación Económico y Reputacional por Realizar la evaluación de informes de avance con información desactualizada o sin evidencias debido a Impresicion en suministro de informacion por parte de los procesos involucrados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Económica y Reputacional</c:v>
                  </c:pt>
                  <c:pt idx="1">
                    <c:v>desviación de presupuesto a objetivos no prioritarios</c:v>
                  </c:pt>
                  <c:pt idx="2">
                    <c:v>Inadecuada priorizacion de objetivos en los procesos</c:v>
                  </c:pt>
                  <c:pt idx="3">
                    <c:v>Posibilidad de afectación Económica y Reputacional por desviación de presupuesto a objetivos no prioritarios debido a Inadecuada priorizacion de objetivos en los procesos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demora en la toma de decisiones</c:v>
                  </c:pt>
                  <c:pt idx="2">
                    <c:v>inadecuada  articulación institucional entre el nivel Central y Direcciones Territoriales.</c:v>
                  </c:pt>
                  <c:pt idx="3">
                    <c:v>Posibilidad de afectación Reputacional por demora en la toma de decisiones debido a inadecuada  articulación institucional entre el nivel Central y Direcciones Territoriales.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establece  de canales de comunicación virtuales y/o mediados por las TIC de alta eficiencia.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sanciones, interrupción de la actividad desarrollada e ineficacia en la ejecución del Plan de Acción Cuatrienal</c:v>
                  </c:pt>
                  <c:pt idx="2">
                    <c:v>bajo nivel de cumplimiento a lo inicialmente programado en el Plan de Acción Cuatrienal</c:v>
                  </c:pt>
                  <c:pt idx="3">
                    <c:v>Posibilidad de afectación Reputacional por sanciones, interrupción de la actividad desarrollada e ineficacia en la ejecución del Plan de Acción Cuatrienal debido a bajo nivel de cumplimiento a lo inicialmente programado en el Plan de Acción Cuatrienal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seguimiento a los Tablero de control,Rendición de cuentas y el Informe de Gestión a Consejo directivo y órganos de control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contar con una red regional propia de monitoreo para la captura de información del recurso hídrico </c:v>
                  </c:pt>
                  <c:pt idx="2">
                    <c:v>la insuficiente capacidad organizacional dentro de la corporación  para la instrumentación de las estaciones.</c:v>
                  </c:pt>
                  <c:pt idx="3">
                    <c:v>Posibilidad de afectación Reputacional por no contar con una red regional propia de monitoreo para la captura de información del recurso hídrico  debido a la insuficiente capacidad organizacional dentro de la corporación  para la instrumentación de las est</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el alto costo de los equipos de medición hidrometeorologica.</c:v>
                  </c:pt>
                  <c:pt idx="3">
                    <c:v>Posibilidad de afectación Reputacional por no contar con una red regional propia de monitoreo para la captura de información del recurso hídrico  debido a el alto costo de los equipos de medición hidrometeorologica.</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que la implementación de la red de monitoreo no era competencia de las corporaciones. (era del IDEAM)</c:v>
                  </c:pt>
                  <c:pt idx="3">
                    <c:v>Posibilidad de afectación Reputacional por no contar con una red regional propia de monitoreo para la captura de información del recurso hídrico  debido a que la implementación de la red de monitoreo no era competencia de las corporaciones. (era del IDEAM)</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Falta de insumos cartográficos (geológico, geomorfologico, suelos, riesgos, hidrogeológica)  a escala detallada</c:v>
                  </c:pt>
                  <c:pt idx="2">
                    <c:v>No levantamiento de información o levantamiento en niveles de escala diferentes</c:v>
                  </c:pt>
                  <c:pt idx="3">
                    <c:v>Posibilidad de afectación Reputacional por Falta de insumos cartográficos (geológico, geomorfologico, suelos, riesgos, hidrogeológica)  a escala detallada debido a No levantamiento de información o levantamiento en niveles de escala diferentes</c:v>
                  </c:pt>
                  <c:pt idx="4">
                    <c:v>Ejecucion y Administracion de procesos</c:v>
                  </c:pt>
                  <c:pt idx="5">
                    <c:v>1</c:v>
                  </c:pt>
                  <c:pt idx="6">
                    <c:v>Muy Baja</c:v>
                  </c:pt>
                  <c:pt idx="7">
                    <c:v>20%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Bajo</c:v>
                  </c:pt>
                  <c:pt idx="13">
                    <c:v>1</c:v>
                  </c:pt>
                  <c:pt idx="14">
                    <c:v>El profesional especializado de Recurso hidrico verifica la captura de informaciín y disposicion de esta en la escala requerida anualmente</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Menor</c:v>
                  </c:pt>
                  <c:pt idx="27">
                    <c:v>40%</c:v>
                  </c:pt>
                  <c:pt idx="28">
                    <c:v>Bajo</c:v>
                  </c:pt>
                  <c:pt idx="29">
                    <c:v>Reducir (mitigar)</c:v>
                  </c:pt>
                </c:lvl>
                <c:lvl>
                  <c:pt idx="0">
                    <c:v>Reputacional</c:v>
                  </c:pt>
                  <c:pt idx="1">
                    <c:v>insuficiencia y deficiencia en información de la red de monitoreo</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insuficiencia y deficiencia en información de la red de monitoreo debido a no contar con los instrumentos actualizados de planificación de recurso hídrico (POMCA-PORH-PMAA-Ronda hídrica,  Reglamentación de corrien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verifica la actualización de los documentos que contiene la planificación de recurso hídrico (POMCA-PORH-PMAA-Ronda hídrica,  Reglamentación de corrientes hídricas) una vez al año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falta de información hidrometereologica de calidad</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falta de información hidrometereologica de calidad debido a no contar con los instrumentos actualizados de planificación de recurso hídrico (POMCA-PORH-PMAA-Ronda hídrica,  Reglamentación de corrientes hídricas)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Seguimiento al plan de acción de la Corporación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de las metas previstas en el plan de acción de la Corporación</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incumplimiento de las metas previstas en el plan de acción de la Corporación debido a no contar con los instrumentos actualizados de planificación de recurso hídrico (POMCA-PORH-PMAA-Ronda hídrica,  Reglamentación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incluye dentro de los objetivos a evaluar en el desempeño del profesional especializado de recurso hidrico, las metas relacionadas con la planificación del recurso hidrico incluidad en el plan de qacción cuatrienal y verifica su cumplimient</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amenazas externas al proceso de consulta previa</c:v>
                  </c:pt>
                  <c:pt idx="2">
                    <c:v>intereses velados de terceros</c:v>
                  </c:pt>
                  <c:pt idx="3">
                    <c:v>Posibilidad de afectación Reputacional por amenazas externas al proceso de consulta previa debido a intereses velados de terceros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amenazas externas al proceso de consulta previa</c:v>
                  </c:pt>
                  <c:pt idx="2">
                    <c:v>desconfianza de la comunidad con las entidades publicas.</c:v>
                  </c:pt>
                  <c:pt idx="3">
                    <c:v>Posibilidad de afectación Reputacional por amenazas externas al proceso de consulta previa debido a desconfianza de la comunidad con las entidades publicas.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retraso en la adopción de los instrumentos de planificación de recurso hídrico</c:v>
                  </c:pt>
                  <c:pt idx="2">
                    <c:v>tergiversación de la información del POMCA y manipulación a la comunidad.</c:v>
                  </c:pt>
                  <c:pt idx="3">
                    <c:v>Posibilidad de afectación Económico y Reputacional por retraso en la adopción de los instrumentos de planificación de recurso hídrico debido a tergiversación de la información del POMCA y manipulación a la comunidad.</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Imposicion de sanciones o investigaciones disciplinarias, fiscales y penales </c:v>
                  </c:pt>
                  <c:pt idx="2">
                    <c:v>Inadecuada supervisión en el seguimiento de la ejecución de los contratos/convenios de acuerdo con la normatividad legal vigente
</c:v>
                  </c:pt>
                  <c:pt idx="3">
                    <c:v>Posibilidad de afectación Económico y Reputacional por Imposicion de sanciones o investigaciones disciplinarias, fiscales y penales  debido a Inadecuada supervisión en el seguimiento de la ejecución de los contratos/convenios de acuerdo con la normatividad</c:v>
                  </c:pt>
                  <c:pt idx="4">
                    <c:v>Ejecucion y Administracion de procesos</c:v>
                  </c:pt>
                  <c:pt idx="5">
                    <c:v>150</c:v>
                  </c:pt>
                  <c:pt idx="6">
                    <c:v>Media</c:v>
                  </c:pt>
                  <c:pt idx="7">
                    <c:v>60%</c:v>
                  </c:pt>
                  <c:pt idx="8">
                    <c:v>     Entre 50 y 100 SMLMV </c:v>
                  </c:pt>
                  <c:pt idx="9">
                    <c:v>     Entre 50 y 100 SMLMV </c:v>
                  </c:pt>
                  <c:pt idx="10">
                    <c:v>Moderado</c:v>
                  </c:pt>
                  <c:pt idx="11">
                    <c:v>60%</c:v>
                  </c:pt>
                  <c:pt idx="12">
                    <c:v>Moderado</c:v>
                  </c:pt>
                  <c:pt idx="13">
                    <c:v>1</c:v>
                  </c:pt>
                  <c:pt idx="14">
                    <c:v>Los profesionales universitarios del proceso de gestion contractual realizaran una capacitación semestral  con los funcionarios para la socializacion del manual de supervision e interventoria donde se establece la obligacion de realizar seguimiento a la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toma de decisiones inoportunas e insatisfacción de los usuarios</c:v>
                  </c:pt>
                  <c:pt idx="2">
                    <c:v>retraso con los tiempos establecidos para el cargue de los concepto de índice de uso de agua al VITAL</c:v>
                  </c:pt>
                  <c:pt idx="3">
                    <c:v>Posibilidad de afectación Reputacional por toma de decisiones inoportunas e insatisfacción de los usuarios debido a retraso con los tiempos establecidos para el cargue de los concepto de índice de uso de agua al VITAL</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Control de distribución de los conceptos asignados a cada servidor publico.
Seguimiento al cargue de los conceptos al VITAL.</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en los tiempos establecidos, de envio de la información, por parte de las dependencias técnicas de la operación y/o de aliados externos</c:v>
                  </c:pt>
                  <c:pt idx="2">
                    <c:v>la entrega inoportuna e incompleta de la información por parte de los responsables. </c:v>
                  </c:pt>
                  <c:pt idx="3">
                    <c:v>Posibilidad de afectación Reputacional por Incumplimiento en los tiempos establecidos, de envio de la información, por parte de las dependencias técnicas de la operación y/o de aliados externos debido a la entrega inoportuna e incompleta de la información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2</c:v>
                  </c:pt>
                  <c:pt idx="14">
                    <c:v>El personal a cargo realizan seguimiento permanente a las actividades del proceso. 
El jefe de la oficina asesora informa al comité directivo sobre el incumplimiento entrega de la información para elaboración de los diferentes informes para los correctiv</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los tiempo establecidos para la presentación de los informes internos y externos a los entes de control,  y entidades nacionales y departamental. </c:v>
                  </c:pt>
                  <c:pt idx="2">
                    <c:v>la entrega inoportuna e incompleta de la información por parte de los responsables. </c:v>
                  </c:pt>
                  <c:pt idx="3">
                    <c:v>Posibilidad de afectación Reputacional por incumplimiento en los tiempo establecidos para la presentación de los informes internos y externos a los entes de control,  y entidades nacionales y departamental.  debido a la entrega inoportuna e incompleta de 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Los profesionales Especializados y personal a cargo realizan seguimiento permanente a las actividades del proceso. 
El jefe de la oficina asesora informa al comité directivo sobre el incumplimiento entrega de la información para elaboración de los difere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la realización de las visitas de campo</c:v>
                  </c:pt>
                  <c:pt idx="2">
                    <c:v>falencias en la planificación de la programación de vehículos</c:v>
                  </c:pt>
                  <c:pt idx="3">
                    <c:v>Posibilidad de afectación Reputacional por incumplimiento en la realización de las visitas de campo debido a falencias en la planificación de la programación de vehículos</c:v>
                  </c:pt>
                  <c:pt idx="4">
                    <c:v>Ejecucion y Administracion de procesos</c:v>
                  </c:pt>
                  <c:pt idx="5">
                    <c:v>5001</c:v>
                  </c:pt>
                  <c:pt idx="6">
                    <c:v>Muy Alta</c:v>
                  </c:pt>
                  <c:pt idx="7">
                    <c:v>100%</c:v>
                  </c:pt>
                  <c:pt idx="8">
                    <c:v>     Entre 10 y 50 SMLMV </c:v>
                  </c:pt>
                  <c:pt idx="9">
                    <c:v>     Entre 10 y 50 SMLMV </c:v>
                  </c:pt>
                  <c:pt idx="10">
                    <c:v>Menor</c:v>
                  </c:pt>
                  <c:pt idx="11">
                    <c:v>40%</c:v>
                  </c:pt>
                  <c:pt idx="12">
                    <c:v>Alto</c:v>
                  </c:pt>
                  <c:pt idx="13">
                    <c:v>1</c:v>
                  </c:pt>
                  <c:pt idx="14">
                    <c:v>Elaboración y reporte de programación semanal de vehículos</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Menor</c:v>
                  </c:pt>
                  <c:pt idx="27">
                    <c:v>40%</c:v>
                  </c:pt>
                  <c:pt idx="28">
                    <c:v>Moderado</c:v>
                  </c:pt>
                  <c:pt idx="29">
                    <c:v>Reducir (mitigar)</c:v>
                  </c:pt>
                </c:lvl>
                <c:lvl>
                  <c:pt idx="0">
                    <c:v>Reputacional</c:v>
                  </c:pt>
                  <c:pt idx="1">
                    <c:v>incumplimiento de metas</c:v>
                  </c:pt>
                  <c:pt idx="2">
                    <c:v>falta de interés de las administraciones municipales en la ordenación ambiental y territorial</c:v>
                  </c:pt>
                  <c:pt idx="3">
                    <c:v>Posibilidad de afectación Reputacional por incumplimiento de metas debido a falta de interés de las administraciones municipales en la ordenación ambiental y territorial</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Motivación e invitación a las administraciones municipales a participar en las capacitaciones de ordenamiento territorial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Reputacional</c:v>
                  </c:pt>
                  <c:pt idx="1">
                    <c:v>incumplimiento a los términos establecidos por la norma</c:v>
                  </c:pt>
                  <c:pt idx="2">
                    <c:v>dependencia de funcionarios de otros subprocesos para la evaluación de los instrumentos de planificación</c:v>
                  </c:pt>
                  <c:pt idx="3">
                    <c:v>Posibilidad de afectación Reputacional por incumplimiento a los términos establecidos por la norma debido a dependencia de funcionarios de otros subprocesos para la evaluación de los instrumentos de planificación</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Solicitud apoyo para la evaluación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Económico</c:v>
                  </c:pt>
                  <c:pt idx="1">
                    <c:v>retraso en el recaudo de ingresos y/o menores ingresos recibidos en la vigencia</c:v>
                  </c:pt>
                  <c:pt idx="2">
                    <c:v>liquidaciones erroneas </c:v>
                  </c:pt>
                  <c:pt idx="3">
                    <c:v>Posibilidad de afectación Económico por retraso en el recaudo de ingresos y/o menores ingresos recibidos en la vigencia debido a liquidaciones erroneas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del proceso realiza validaciones de las liquidaciones diariamente dejando visto bueno en el documento y/o  plataforma.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sobrestimación o subestimación del gasto, sobre apropiaciones o saldos inexistentes, sin bases confiables y coherentes para su correcta estimación</c:v>
                  </c:pt>
                  <c:pt idx="2">
                    <c:v>inconsistencia o registro extemporáneo de la ejecución presupuestal del gasto con recursos propios o recursos PGN.</c:v>
                  </c:pt>
                  <c:pt idx="3">
                    <c:v>Posibilidad de afectación Económico y Reputacional por sobrestimación o subestimación del gasto, sobre apropiaciones o saldos inexistentes, sin bases confiables y coherentes para su correcta estimación debido a inconsistencia o registro extemporáneo de la </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Conciliación periódica del presupuesto con rentas propias, recursos PGN y seguimiento a los saldos de apropiación y ejecución del presupuesto de Gasto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inexactitud y/o incumplimiento en la presentación de informes de ejecución presupuestal</c:v>
                  </c:pt>
                  <c:pt idx="2">
                    <c:v>demora en el registro de información  en el  programa SIIF Nación, No presentar la Información solicitada por los Entes de Control.</c:v>
                  </c:pt>
                  <c:pt idx="3">
                    <c:v>Posibilidad de afectación Reputacional por inexactitud y/o incumplimiento en la presentación de informes de ejecución presupuestal debido a demora en el registro de información  en el  programa SIIF Nación, No presentar la Información solicitada por los En</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Registrar  oportunamente en  el SIIF Nación, los movimientos de ejecución presupuestal y rendir oportunamente los informes solicitados por los Entes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errores en CDP y  registros presupuestales </c:v>
                  </c:pt>
                  <c:pt idx="2">
                    <c:v>falta de competencia del funcionario destinado para el manejo del presupuesto</c:v>
                  </c:pt>
                  <c:pt idx="3">
                    <c:v>Posibilidad de afectación Económico por errores en CDP y  registros presupuestales  debido a falta de competencia del funcionario destinado para el manejo del presupuesto</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Revisar los documentos recibidos y abstenerse de tramitar las solicitudes de disponibilidad presupuestal sin el lleno de los requisitos.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c:v>
                  </c:pt>
                  <c:pt idx="1">
                    <c:v>sanciones por incumplimiento de normas legales </c:v>
                  </c:pt>
                  <c:pt idx="2">
                    <c:v>incumplimiento de los tiempos prestablecidos y registro de información sin el lleno de los requisitos legales en el Sistema  SIIF Nación</c:v>
                  </c:pt>
                  <c:pt idx="3">
                    <c:v>Posibilidad de afectación Económico por sanciones por incumplimiento de normas legales  debido a incumplimiento de los tiempos prestablecidos y registro de información sin el lleno de los requisitos legales en el Sistema  SIIF Nación</c:v>
                  </c:pt>
                  <c:pt idx="4">
                    <c:v>Ejecucion y Administracion de procesos</c:v>
                  </c:pt>
                  <c:pt idx="5">
                    <c:v>2</c:v>
                  </c:pt>
                  <c:pt idx="6">
                    <c:v>Muy Baja</c:v>
                  </c:pt>
                  <c:pt idx="7">
                    <c:v>20%</c:v>
                  </c:pt>
                  <c:pt idx="8">
                    <c:v>     Entre 100 y 500 SMLMV </c:v>
                  </c:pt>
                  <c:pt idx="9">
                    <c:v>     Entre 100 y 500 SMLMV </c:v>
                  </c:pt>
                  <c:pt idx="10">
                    <c:v>Mayor</c:v>
                  </c:pt>
                  <c:pt idx="11">
                    <c:v>80%</c:v>
                  </c:pt>
                  <c:pt idx="12">
                    <c:v>Alto</c:v>
                  </c:pt>
                  <c:pt idx="13">
                    <c:v>1</c:v>
                  </c:pt>
                  <c:pt idx="14">
                    <c:v>Seguir los lineamientos, cronogramas y verificación del cumplimiento de los requisitos legales de los compromisos asumidos por la Corporación.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Mayor</c:v>
                  </c:pt>
                  <c:pt idx="27">
                    <c:v>80%</c:v>
                  </c:pt>
                  <c:pt idx="28">
                    <c:v>Alto</c:v>
                  </c:pt>
                  <c:pt idx="29">
                    <c:v>Reducir (mitigar)</c:v>
                  </c:pt>
                </c:lvl>
                <c:lvl>
                  <c:pt idx="0">
                    <c:v>Económico y Reputacional</c:v>
                  </c:pt>
                  <c:pt idx="1">
                    <c:v>errores en solicitudes de   recursos PGN por parte de la  Corporación</c:v>
                  </c:pt>
                  <c:pt idx="2">
                    <c:v>incumplimiento en las fechas y/o metodología establecida por MHCP</c:v>
                  </c:pt>
                  <c:pt idx="3">
                    <c:v>Posibilidad de afectación Económico y Reputacional por errores en solicitudes de   recursos PGN por parte de la  Corporación debido a incumplimiento en las fechas y/o metodología establecida por MHCP</c:v>
                  </c:pt>
                  <c:pt idx="4">
                    <c:v>Ejecucion y Administracion de procesos</c:v>
                  </c:pt>
                  <c:pt idx="5">
                    <c:v>2</c:v>
                  </c:pt>
                  <c:pt idx="6">
                    <c:v>Muy Baja</c:v>
                  </c:pt>
                  <c:pt idx="7">
                    <c:v>20%</c:v>
                  </c:pt>
                  <c:pt idx="8">
                    <c:v>     Mayor a 500 SMLMV </c:v>
                  </c:pt>
                  <c:pt idx="9">
                    <c:v>     Mayor a 500 SMLMV </c:v>
                  </c:pt>
                  <c:pt idx="10">
                    <c:v>Catastrófico</c:v>
                  </c:pt>
                  <c:pt idx="11">
                    <c:v>100%</c:v>
                  </c:pt>
                  <c:pt idx="12">
                    <c:v>Extremo</c:v>
                  </c:pt>
                  <c:pt idx="13">
                    <c:v>1</c:v>
                  </c:pt>
                  <c:pt idx="14">
                    <c:v>Seguir los lineamientos del Ministerio de Hacienda y verificar la información suministrada por otras dependencias.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Catastrófico</c:v>
                  </c:pt>
                  <c:pt idx="27">
                    <c:v>100%</c:v>
                  </c:pt>
                  <c:pt idx="28">
                    <c:v>Extremo</c:v>
                  </c:pt>
                  <c:pt idx="29">
                    <c:v>Reducir (mitigar)</c:v>
                  </c:pt>
                </c:lvl>
                <c:lvl>
                  <c:pt idx="0">
                    <c:v>Económico</c:v>
                  </c:pt>
                  <c:pt idx="1">
                    <c:v>sobreestimación o subestimación de ingresos</c:v>
                  </c:pt>
                  <c:pt idx="2">
                    <c:v>demora o inconsistencias en el registro de notas bancarias.</c:v>
                  </c:pt>
                  <c:pt idx="3">
                    <c:v>Posibilidad de afectación Económico por sobreestimación o subestimación de ingresos debido a demora o inconsistencias en el registro de notas bancarias.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Elaboración mensual de conciliaciones bancarias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perdida de rentabilidad, seguridad y/o liquidez de los títulos valores </c:v>
                  </c:pt>
                  <c:pt idx="2">
                    <c:v>un deficiente seguimiento de vencimientos de valores</c:v>
                  </c:pt>
                  <c:pt idx="3">
                    <c:v>Posibilidad de afectación Económico por perdida de rentabilidad, seguridad y/o liquidez de los títulos valores  debido a un deficiente seguimiento de vencimientos de valores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Revisión Periódica vs cuadro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bajos recaudos y/o mora en el pago por parte de los usuarios</c:v>
                  </c:pt>
                  <c:pt idx="2">
                    <c:v>demora en la entrega de los recibos sistematizados por parte de la empresa de correo certificado </c:v>
                  </c:pt>
                  <c:pt idx="3">
                    <c:v>Posibilidad de afectación Económico por bajos recaudos y/o mora en el pago por parte de los usuarios debido a demora en la entrega de los recibos sistematizados por parte de la empresa de correo certificado </c:v>
                  </c:pt>
                  <c:pt idx="4">
                    <c:v>Ejecucion y Administracion de procesos</c:v>
                  </c:pt>
                  <c:pt idx="5">
                    <c:v>12</c:v>
                  </c:pt>
                  <c:pt idx="6">
                    <c:v>Baja</c:v>
                  </c:pt>
                  <c:pt idx="7">
                    <c:v>40%</c:v>
                  </c:pt>
                  <c:pt idx="8">
                    <c:v>     Entre 100 y 500 SMLMV </c:v>
                  </c:pt>
                  <c:pt idx="9">
                    <c:v>     Entre 100 y 500 SMLMV </c:v>
                  </c:pt>
                  <c:pt idx="10">
                    <c:v>Mayor</c:v>
                  </c:pt>
                  <c:pt idx="11">
                    <c:v>80%</c:v>
                  </c:pt>
                  <c:pt idx="12">
                    <c:v>Alto</c:v>
                  </c:pt>
                  <c:pt idx="13">
                    <c:v>1</c:v>
                  </c:pt>
                  <c:pt idx="14">
                    <c:v>Profesionales universitarios y especializados del proceso envio de facturación masiva por correo electrónico cada mes.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Mayor</c:v>
                  </c:pt>
                  <c:pt idx="27">
                    <c:v>80%</c:v>
                  </c:pt>
                  <c:pt idx="28">
                    <c:v>Alto</c:v>
                  </c:pt>
                  <c:pt idx="29">
                    <c:v>Reducir (mitigar)</c:v>
                  </c:pt>
                </c:lvl>
                <c:lvl>
                  <c:pt idx="0">
                    <c:v>Económico</c:v>
                  </c:pt>
                  <c:pt idx="1">
                    <c:v>incumplimiento de requisitos legales en el sistema de gestión de Calidad y sistema de Gestión Ambiental aplicables a la entidad, que genere sanciones legales</c:v>
                  </c:pt>
                  <c:pt idx="2">
                    <c:v>falta de actualización y revisión por cambio en legislación aplicable, Cambio de Gobierno y Políticas Públicas que definen planes, programas, proyectos y políticas de gobierno</c:v>
                  </c:pt>
                  <c:pt idx="3">
                    <c:v>Posibilidad de afectación Económico por incumplimiento de requisitos legales en el sistema de gestión de Calidad y sistema de Gestión Ambiental aplicables a la entidad, que genere sanciones legales debido a falta de actualización y revisión por cambio en l</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Profesional especializado de gestión judicial entrega normograma semestralmente a sistema de gestión para revisión y publicación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pt idx="36">
                    <c:v>HSEQ</c:v>
                  </c:pt>
                </c:lvl>
                <c:lvl>
                  <c:pt idx="0">
                    <c:v>Económica y Reputacional</c:v>
                  </c:pt>
                  <c:pt idx="1">
                    <c:v>Imposicion de sanciones o investigaciones disciplinarias, penales y fiscales por el incumplimiento de los requisitos de ejecucion contractual</c:v>
                  </c:pt>
                  <c:pt idx="2">
                    <c:v>Indebida o tardía  aprobacion de las garantías contractuales exigidas en los contratos</c:v>
                  </c:pt>
                  <c:pt idx="3">
                    <c:v>Posibilidad de afectación Económica y Reputacional por Imposicion de sanciones o investigaciones disciplinarias, penales y fiscales por el incumplimiento de los requisitos de ejecucion contractual debido a Indebida o tardía  aprobacion de las garantías con</c:v>
                  </c:pt>
                  <c:pt idx="4">
                    <c:v>Ejecucion y Administracion de procesos</c:v>
                  </c:pt>
                  <c:pt idx="5">
                    <c:v>150</c:v>
                  </c:pt>
                  <c:pt idx="6">
                    <c:v>Media</c:v>
                  </c:pt>
                  <c:pt idx="7">
                    <c:v>60%</c:v>
                  </c:pt>
                  <c:pt idx="8">
                    <c:v>     Entre 100 y 500 SMLMV </c:v>
                  </c:pt>
                  <c:pt idx="9">
                    <c:v>     Entre 100 y 500 SMLMV </c:v>
                  </c:pt>
                  <c:pt idx="10">
                    <c:v>Mayor</c:v>
                  </c:pt>
                  <c:pt idx="11">
                    <c:v>80%</c:v>
                  </c:pt>
                  <c:pt idx="12">
                    <c:v>Alto</c:v>
                  </c:pt>
                  <c:pt idx="13">
                    <c:v>1</c:v>
                  </c:pt>
                  <c:pt idx="14">
                    <c:v>Los profesionales universitarios del proceso de gestion contractual realizaran una capacitación semestral  con los funcionarios para la socializacion del manual de supervision e interventoria donde se establece la obligacion d erealizar seguimiento a la 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Económica y Reputacional</c:v>
                  </c:pt>
                  <c:pt idx="1">
                    <c:v>sanciones disciplinarias por parte de los entes de control por el incumplimiento de los terminos contractuales (Cronogramas) y/o afectacion del principio de publicidad</c:v>
                  </c:pt>
                  <c:pt idx="2">
                    <c:v>Publicacion tardia de los documentos originadas en las diferentes etapas del proceso y/o contrato en la plataforma transaccional SECOP II</c:v>
                  </c:pt>
                  <c:pt idx="3">
                    <c:v>Posibilidad de afectación Económica y Reputacional por sanciones disciplinarias por parte de los entes de control por el incumplimiento de los terminos contractuales (Cronogramas) y/o afectacion del principio de publicidad debido a Publicacion tardia de lo</c:v>
                  </c:pt>
                  <c:pt idx="4">
                    <c:v>Ejecucion y Administracion de procesos</c:v>
                  </c:pt>
                  <c:pt idx="5">
                    <c:v>350</c:v>
                  </c:pt>
                  <c:pt idx="6">
                    <c:v>Media</c:v>
                  </c:pt>
                  <c:pt idx="7">
                    <c:v>60%</c:v>
                  </c:pt>
                  <c:pt idx="8">
                    <c:v>     Entre 50 y 100 SMLMV </c:v>
                  </c:pt>
                  <c:pt idx="9">
                    <c:v>     Entre 50 y 100 SMLMV </c:v>
                  </c:pt>
                  <c:pt idx="10">
                    <c:v>Moderado</c:v>
                  </c:pt>
                  <c:pt idx="11">
                    <c:v>60%</c:v>
                  </c:pt>
                  <c:pt idx="12">
                    <c:v>Moderado</c:v>
                  </c:pt>
                  <c:pt idx="13">
                    <c:v>1</c:v>
                  </c:pt>
                  <c:pt idx="14">
                    <c:v>la jefe de la oficina de manera trimestral enviara mensaje interno recordando el cumplimiento del emvio oportuno de los documentos derivados de los diferentes procesos de seleccion para su publicacion de acuerdo a los lineamientos establecidos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c:v>
                  </c:pt>
                  <c:pt idx="1">
                    <c:v>Sanciones impuestas por los entes de control</c:v>
                  </c:pt>
                  <c:pt idx="2">
                    <c:v>Desconocimiento de los lineamientos del Manual de Contratacón de la Corporacion Autonoma Regional del Tolima y  la normatividad legal vigente que pueden generar dificultad en la unificación de criterios para la realización de los procesos contractuales y/</c:v>
                  </c:pt>
                  <c:pt idx="3">
                    <c:v>Posibilidad de afectación Económico por Sanciones impuestas por los entes de control debido a Desconocimiento de los lineamientos del Manual de Contratacón de la Corporacion Autonoma Regional del Tolima y  la normatividad legal vigente que pueden generar d</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La jefe de la oficina de contratacion realizara una capacitación semestral con el equipo de trabajo de la oficina de contratación con el fin de  unificar criterios en los procesos contractuales  
 2. Los profesionales universitarios del proceso de ges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adopción de decisiones fuera de términos legales</c:v>
                  </c:pt>
                  <c:pt idx="2">
                    <c:v>alto número de solicitudes de trámites ambientes </c:v>
                  </c:pt>
                  <c:pt idx="3">
                    <c:v>Posibilidad de afectación Reputacional por adopción de decisiones fuera de términos legales debido a alto número de solicitudes de trámites ambientes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Profesional Especializado realiza seguimiento semanal a los terminos a través del  formato de evaluación IEDI
2. El jefe de la oficina asesora de planeación institucional y direccionamiento estratégico consolidan los datos de la evaluación IEDI y lo pr</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c:v>
                  </c:pt>
                  <c:pt idx="1">
                    <c:v>prescripción  de obligaciones pecuniarias</c:v>
                  </c:pt>
                  <c:pt idx="2">
                    <c:v>deficiencia en el procedimiento de notificación y  ejecutoria de actos administrativos </c:v>
                  </c:pt>
                  <c:pt idx="3">
                    <c:v>Posibilidad de afectación Económico por prescripción  de obligaciones pecuniarias debido a deficiencia en el procedimiento de notificación y  ejecutoria de actos administrativos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Profesional universitario registra a través de la plataforma la fecha de notificación, el medio en que se notifica y la fecha de ejecutoria diariamente quedando evidencia en la intranet.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adopción de decisiones fuera de términos legales</c:v>
                  </c:pt>
                  <c:pt idx="2">
                    <c:v>alto número de expedientes dentro del proceso sancionatorio</c:v>
                  </c:pt>
                  <c:pt idx="3">
                    <c:v>Posibilidad de afectación Reputacional por adopción de decisiones fuera de términos legales debido a alto número de expedientes dentro del proceso sancionatorio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la subdirección juridica realiza reunión mensual  con los abogados para impulsar los procesos sancionatorios dejando como evidencia el acta de reunión.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Económica y Reputacional</c:v>
                  </c:pt>
                  <c:pt idx="1">
                    <c:v>distribución de PQRSD y correspondencia a  procesos sin competencia para gestionar la respuesta oportunas</c:v>
                  </c:pt>
                  <c:pt idx="2">
                    <c:v>desconocimiento de las funciones de los procesos </c:v>
                  </c:pt>
                  <c:pt idx="3">
                    <c:v>Posibilidad de afectación Económica y Reputacional por distribución de PQRSD y correspondencia a  procesos sin competencia para gestionar la respuesta oportunas debido a desconocimiento de las funciones de los procesos </c:v>
                  </c:pt>
                  <c:pt idx="4">
                    <c:v>Ejecucion y Administracion de procesos</c:v>
                  </c:pt>
                  <c:pt idx="5">
                    <c:v>2000</c:v>
                  </c:pt>
                  <c:pt idx="6">
                    <c:v>Alta</c:v>
                  </c:pt>
                  <c:pt idx="7">
                    <c:v>80%</c:v>
                  </c:pt>
                  <c:pt idx="8">
                    <c:v>     Entre 10 y 50 SMLMV </c:v>
                  </c:pt>
                  <c:pt idx="9">
                    <c:v>     Entre 10 y 50 SMLMV </c:v>
                  </c:pt>
                  <c:pt idx="10">
                    <c:v>Menor</c:v>
                  </c:pt>
                  <c:pt idx="11">
                    <c:v>40%</c:v>
                  </c:pt>
                  <c:pt idx="12">
                    <c:v>Moderado</c:v>
                  </c:pt>
                  <c:pt idx="13">
                    <c:v>1</c:v>
                  </c:pt>
                  <c:pt idx="14">
                    <c:v>El Profesional especializado revisa con equipo interdisicplinario de ventanilla única y secretarios de dependencias la competencia para direccionar las PQRSD y correspondencia dejando como evidencia los correos electrónicos y los chat de los correos corpo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Reputacional</c:v>
                  </c:pt>
                  <c:pt idx="1">
                    <c:v>correspondencia que no llega al destino </c:v>
                  </c:pt>
                  <c:pt idx="2">
                    <c:v>error en los datos registrados en el software de correspondencia </c:v>
                  </c:pt>
                  <c:pt idx="3">
                    <c:v>Posibilidad de afectación Reputacional por correspondencia que no llega al destino  debido a error en los datos registrados en el software de correspondencia </c:v>
                  </c:pt>
                  <c:pt idx="4">
                    <c:v>Ejecucion y Administracion de procesos</c:v>
                  </c:pt>
                  <c:pt idx="5">
                    <c:v>5001</c:v>
                  </c:pt>
                  <c:pt idx="6">
                    <c:v>Muy Alta</c:v>
                  </c:pt>
                  <c:pt idx="7">
                    <c:v>100%</c:v>
                  </c:pt>
                  <c:pt idx="8">
                    <c:v>     Afectación menor a 10 SMLMV .</c:v>
                  </c:pt>
                  <c:pt idx="9">
                    <c:v>     Afectación menor a 10 SMLMV .</c:v>
                  </c:pt>
                  <c:pt idx="10">
                    <c:v>Leve</c:v>
                  </c:pt>
                  <c:pt idx="11">
                    <c:v>20%</c:v>
                  </c:pt>
                  <c:pt idx="12">
                    <c:v>Alto</c:v>
                  </c:pt>
                  <c:pt idx="13">
                    <c:v>2</c:v>
                  </c:pt>
                  <c:pt idx="14">
                    <c:v>1. El técnico administrativo de servicio a ciudadano corrobora con el usuario interno la veracidad del destino a través de una pregunta en el software de correspondencia para la veracidad que certifique los datos del usuario se encuentran correctamente di</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Leve</c:v>
                  </c:pt>
                  <c:pt idx="27">
                    <c:v>20%</c:v>
                  </c:pt>
                  <c:pt idx="28">
                    <c:v>Moderado</c:v>
                  </c:pt>
                  <c:pt idx="29">
                    <c:v>Reducir (mitigar)</c:v>
                  </c:pt>
                </c:lvl>
                <c:lvl>
                  <c:pt idx="0">
                    <c:v>Económico</c:v>
                  </c:pt>
                  <c:pt idx="1">
                    <c:v>tramitar cuentas sin lleno de requisitos</c:v>
                  </c:pt>
                  <c:pt idx="2">
                    <c:v>falta de articulación entre dependencias para la entrega de documentos soportes de pago y elaboración de cuentas</c:v>
                  </c:pt>
                  <c:pt idx="3">
                    <c:v>Posibilidad de afectación Económico por tramitar cuentas sin lleno de requisitos debido a falta de articulación entre dependencias para la entrega de documentos soportes de pago y elaboración de cuentas</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Funcionario de revisión de cuentas No recibe los documentos soportes para el trámite si están incompletos o presentan inconsistencias.</c:v>
                  </c:pt>
                  <c:pt idx="15">
                    <c:v>Probabilidad</c:v>
                  </c:pt>
                  <c:pt idx="16">
                    <c:v>Preventivo</c:v>
                  </c:pt>
                  <c:pt idx="17">
                    <c:v>Manual</c:v>
                  </c:pt>
                  <c:pt idx="18">
                    <c:v>40%</c:v>
                  </c:pt>
                  <c:pt idx="19">
                    <c:v>Sin Documentar</c:v>
                  </c:pt>
                  <c:pt idx="20">
                    <c:v>Continua</c:v>
                  </c:pt>
                  <c:pt idx="21">
                    <c:v>Sin Registro</c:v>
                  </c:pt>
                  <c:pt idx="22">
                    <c:v>SI</c:v>
                  </c:pt>
                  <c:pt idx="23">
                    <c:v>48,0%</c:v>
                  </c:pt>
                  <c:pt idx="24">
                    <c:v>Media</c:v>
                  </c:pt>
                  <c:pt idx="25">
                    <c:v>48%</c:v>
                  </c:pt>
                  <c:pt idx="26">
                    <c:v>Menor</c:v>
                  </c:pt>
                  <c:pt idx="27">
                    <c:v>40%</c:v>
                  </c:pt>
                  <c:pt idx="28">
                    <c:v>Moderado</c:v>
                  </c:pt>
                  <c:pt idx="29">
                    <c:v>Reducir (mitigar)</c:v>
                  </c:pt>
                </c:lvl>
                <c:lvl>
                  <c:pt idx="0">
                    <c:v>Económico</c:v>
                  </c:pt>
                  <c:pt idx="1">
                    <c:v>demora en la entrega de las conciliaciones</c:v>
                  </c:pt>
                  <c:pt idx="2">
                    <c:v>no contar con información contable conciliada para toma de decisiones</c:v>
                  </c:pt>
                  <c:pt idx="3">
                    <c:v>Posibilidad de afectación Económico por demora en la entrega de las conciliaciones debido a no contar con información contable conciliada para toma de decisiones</c:v>
                  </c:pt>
                  <c:pt idx="4">
                    <c:v>Usuarios, productos y practicas , organizacionales</c:v>
                  </c:pt>
                  <c:pt idx="5">
                    <c:v>25</c:v>
                  </c:pt>
                  <c:pt idx="6">
                    <c:v>Media</c:v>
                  </c:pt>
                  <c:pt idx="7">
                    <c:v>60%</c:v>
                  </c:pt>
                  <c:pt idx="8">
                    <c:v>     Afectación menor a 10 SMLMV .</c:v>
                  </c:pt>
                  <c:pt idx="9">
                    <c:v>     Afectación menor a 10 SMLMV .</c:v>
                  </c:pt>
                  <c:pt idx="10">
                    <c:v>Leve</c:v>
                  </c:pt>
                  <c:pt idx="11">
                    <c:v>20%</c:v>
                  </c:pt>
                  <c:pt idx="12">
                    <c:v>Moderado</c:v>
                  </c:pt>
                  <c:pt idx="13">
                    <c:v>1</c:v>
                  </c:pt>
                  <c:pt idx="14">
                    <c:v>El contador hace relación de las conciliaciones elaboradas y pendientes.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Reducir (mitigar)</c:v>
                  </c:pt>
                </c:lvl>
                <c:lvl>
                  <c:pt idx="0">
                    <c:v>Reputacional</c:v>
                  </c:pt>
                  <c:pt idx="1">
                    <c:v>que los grupos de valor no reciban el mensaje informativo</c:v>
                  </c:pt>
                  <c:pt idx="2">
                    <c:v>fallas en el sistema tecnológico</c:v>
                  </c:pt>
                  <c:pt idx="3">
                    <c:v>Posibilidad de afectación Reputacional por que los grupos de valor no reciban el mensaje informativo debido a fallas en el sistema tecnológico</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Envió de la información a jefe de oficina asesora</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emisión una información inconsistente</c:v>
                  </c:pt>
                  <c:pt idx="2">
                    <c:v>falta de ética profesional al no verificar las fuentes de información</c:v>
                  </c:pt>
                  <c:pt idx="3">
                    <c:v>Posibilidad de afectación Reputacional por emisión una información inconsistente debido a falta de ética profesional al no verificar las fuentes de información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Jefe Oficina asesora hace Revisión y visto bueno de aprobación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congestión e incumplimiento con el cronograma establecido para las licitaciones públicas</c:v>
                  </c:pt>
                  <c:pt idx="2">
                    <c:v>sobre carga laboral de los funcionarios y alto número de supervisiones por funcionario.</c:v>
                  </c:pt>
                  <c:pt idx="3">
                    <c:v>Posibilidad de afectación Reputacional por congestión e incumplimiento con el cronograma establecido para las licitaciones públicas debido a sobre carga laboral de los funcionarios y alto número de supervisiones por funcionario.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como contingencia en la atención de las PQR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tramitar  oportunamente  las solicitudes y PQRS al no poderse realizar visitas</c:v>
                  </c:pt>
                  <c:pt idx="2">
                    <c:v>falta de logística (transporte) y diversidad de funciones  por cumplimientos de urgencia y sobrecarga laboral.</c:v>
                  </c:pt>
                  <c:pt idx="3">
                    <c:v>Posibilidad de afectación Reputacional por no tramitar  oportunamente  las solicitudes y PQRS al no poderse realizar visitas debido a falta de logística (transporte) y diversidad de funciones  por cumplimientos de urgencia y sobrecarga laboral.</c:v>
                  </c:pt>
                  <c:pt idx="4">
                    <c:v>Ejecucion y Administracion de procesos</c:v>
                  </c:pt>
                  <c:pt idx="5">
                    <c:v>25</c:v>
                  </c:pt>
                  <c:pt idx="6">
                    <c:v>Media</c:v>
                  </c:pt>
                  <c:pt idx="7">
                    <c:v>60%</c:v>
                  </c:pt>
                  <c:pt idx="8">
                    <c:v>     Afectación menor a 10 SMLMV .</c:v>
                  </c:pt>
                  <c:pt idx="9">
                    <c:v>     Afectación menor a 10 SMLMV .</c:v>
                  </c:pt>
                  <c:pt idx="10">
                    <c:v>Leve</c:v>
                  </c:pt>
                  <c:pt idx="11">
                    <c:v>20%</c:v>
                  </c:pt>
                  <c:pt idx="12">
                    <c:v>Moderado</c:v>
                  </c:pt>
                  <c:pt idx="13">
                    <c:v>2</c:v>
                  </c:pt>
                  <c:pt idx="14">
                    <c:v>La secretaria ejecutiva de la Subidrección realiza mensualmente seguimiento a las PQRS  enviando el reporte mensual de asignación a cada funcionario. 
Los profesionales especializados priorizan el apoyo logistico al personal de cada procedimiento semanlm</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Aceptar</c:v>
                  </c:pt>
                </c:lvl>
                <c:lvl>
                  <c:pt idx="0">
                    <c:v>Económico y Reputacional</c:v>
                  </c:pt>
                  <c:pt idx="1">
                    <c:v>incumplimiento al realizar evaluaciones a campo, lo que limita la realización efectiva de  los proyectos de inversión</c:v>
                  </c:pt>
                  <c:pt idx="2">
                    <c:v>fallas logísticas y situaciones de orden público</c:v>
                  </c:pt>
                  <c:pt idx="3">
                    <c:v>Posibilidad de afectación Económico y Reputacional por incumplimiento al realizar evaluaciones a campo, lo que limita la realización efectiva de  los proyectos de inversión debido a fallas logísticas y situaciones de orden público</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SAF y subdirección hacen programación eficaz de vehículos y funcionarios, el funcionario que sale a comisión diligencia formato de planeación semanal de vehículo, EDL relacionado con cumplimientos a la meta proyectada.</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Económico y Reputacional</c:v>
                  </c:pt>
                  <c:pt idx="1">
                    <c:v>falta de verificación de sanciones y medidas impuestas en los procesos sancionatorios </c:v>
                  </c:pt>
                  <c:pt idx="2">
                    <c:v>alto número de expedientes en etapa de seguimiento del proceso sancionatorio</c:v>
                  </c:pt>
                  <c:pt idx="3">
                    <c:v>Posibilidad de afectación Económico y Reputacional por falta de verificación de sanciones y medidas impuestas en los procesos sancionatorios  debido a alto número de expedientes en etapa de seguimiento del proceso sancionatorio</c:v>
                  </c:pt>
                  <c:pt idx="4">
                    <c:v>Usuarios, productos y practicas , organizacionales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y/o universitario según corresponda verifica la realización del seguimiento a las sanciones impuestas dentro del proceso sancionatorio de manera trimestral.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logística en la asignación de vehículos, problemas de orden publico y estado de las vías secundarias y terciarias para acceder a los sitios objeto de visita</c:v>
                  </c:pt>
                  <c:pt idx="3">
                    <c:v>Posibilidad de afectación Económico y Reputacional por la dificultad de realizar los operativos de control debido a falta de logística en la asignación de vehículos, problemas de orden publico y estado de las vías secundarias y terciarias para acceder a lo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personal para atender los operativos</c:v>
                  </c:pt>
                  <c:pt idx="3">
                    <c:v>Posibilidad de afectación Económico y Reputacional por la dificultad de realizar los operativos de control debido a falta de personal para atender los operativos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PQRSD sin tramite y/o extemporaneo </c:v>
                  </c:pt>
                  <c:pt idx="2">
                    <c:v>falta de seguimientos a la correspondencia radicada </c:v>
                  </c:pt>
                  <c:pt idx="3">
                    <c:v>Posibilidad de afectación Reputacional por PQRSD sin tramite y/o extemporaneo  debido a falta de seguimientos a la correspondencia radicada </c:v>
                  </c:pt>
                  <c:pt idx="4">
                    <c:v>Usuarios, productos y practicas , organizacionales</c:v>
                  </c:pt>
                  <c:pt idx="5">
                    <c:v>25</c:v>
                  </c:pt>
                  <c:pt idx="6">
                    <c:v>Media</c:v>
                  </c:pt>
                  <c:pt idx="7">
                    <c:v>60%</c:v>
                  </c:pt>
                  <c:pt idx="8">
                    <c:v>     Entre 50 y 100 SMLMV </c:v>
                  </c:pt>
                  <c:pt idx="9">
                    <c:v>     Entre 50 y 100 SMLMV </c:v>
                  </c:pt>
                  <c:pt idx="10">
                    <c:v>Moderado</c:v>
                  </c:pt>
                  <c:pt idx="11">
                    <c:v>60%</c:v>
                  </c:pt>
                  <c:pt idx="12">
                    <c:v>Moderado</c:v>
                  </c:pt>
                  <c:pt idx="13">
                    <c:v>1</c:v>
                  </c:pt>
                  <c:pt idx="14">
                    <c:v>El subdirector administrativo y financiero  realiza convocatoria mensualmente para comité de PQRSD  en donde se hace seguimiento de correspondencia sin trámite o exttemporaneo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 falta de seguimiento de los supervisores con carencia de rigor técnico, idoneidad y planificación de las actividades propias contractuales</c:v>
                  </c:pt>
                  <c:pt idx="2">
                    <c:v>falta compromiso y sentido de pertenencia, aunado a la falta de apoyo logístico de la entidad</c:v>
                  </c:pt>
                  <c:pt idx="3">
                    <c:v>Posibilidad de afectación Reputacional por  falta de seguimiento de los supervisores con carencia de rigor técnico, idoneidad y planificación de las actividades propias contractuales debido a falta compromiso y sentido de pertenencia, aunado a la falta de </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y universitarios efectúan acompañamiento al supervisor asignado, eleva recomendaciones de rigor técnico y administrativo en conocimiento del subdirector para la toma de decisiones, se efectúa revisión de informes y se efectúa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Económico y Reputacional</c:v>
                  </c:pt>
                  <c:pt idx="1">
                    <c:v>demoras de implementación, dotación entrega de insumos ocasionando incumplimiento al cronograma por parte del contratista</c:v>
                  </c:pt>
                  <c:pt idx="2">
                    <c:v>la falta de compromiso del operador; por baja calidad de los insumos, por falta de ética y rigor técnico</c:v>
                  </c:pt>
                  <c:pt idx="3">
                    <c:v>Posibilidad de afectación Económico y Reputacional por demoras de implementación, dotación entrega de insumos ocasionando incumplimiento al cronograma por parte del contratista debido a la falta de compromiso del operador; por baja calidad de los insumos,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efectúan seguimiento a los convenios o contratos con revisión de informes, visitas de campo y eleva en los informes de gestión recomendaciones o requerimientos de rigor técnico para la toma de decisión por par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pérdida parcial o total de las inversiones por falta de estudios o diseños bien elaborados; generando afectación</c:v>
                  </c:pt>
                  <c:pt idx="2">
                    <c:v>que el personal asignado carece de idoneidad y experticia y por premura de solicitudes internas a la gestión</c:v>
                  </c:pt>
                  <c:pt idx="3">
                    <c:v>Posibilidad de afectación Económico y Reputacional por pérdida parcial o total de las inversiones por falta de estudios o diseños bien elaborados; generando afectación debido a que el personal asignado carece de idoneidad y experticia y por premura de soli</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 eleva con requerimientos y recomendaciones de rigor técnico en reuniones técnicas con el personal de apoyo indicando falencias para corregir y aportar a la toma de decisiones.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falta de continuidad en los proyectos establecidos</c:v>
                  </c:pt>
                  <c:pt idx="2">
                    <c:v>no efectuar los seguimientos verificadores para el cumplimiento contractual, por falta de asignación de recursos y personal técnica asignada con carencia de idoneidad</c:v>
                  </c:pt>
                  <c:pt idx="3">
                    <c:v>Posibilidad de afectación Económico y Reputacional por falta de continuidad en los proyectos establecidos por no efectuar los seguimientos verificadores para el cumplimiento contractual, por falta de asignación de recursos y personal técnica asignada con c</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realizan informes de gestión y seguimiento a las supervisiones con recomendaciones de mantenimientos y seguimientos al subdirector para que sean tenidos en cuenta las recomendaciones respectivas, y se asigne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no dar efectividad a la instrumentalización de la Política Pública de Educación Ambiental, del calendario ecológico y cronograma general de la Dirección para la realización de eventos marco socioambientales</c:v>
                  </c:pt>
                  <c:pt idx="2">
                    <c:v>la falta de experticia e idoneidad y compromiso de parte de los profesionales de apoyo a la gestión</c:v>
                  </c:pt>
                  <c:pt idx="3">
                    <c:v>Posibilidad de afectación Reputacional por no dar efectividad a la instrumentalización de la Política Pública de Educación Ambiental, del calendario ecológico y cronograma general de la Dirección para la realización de eventos marco socioambientales debido</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realiza distribución de solicitudes conforme a la existencia del personal de apoyo haciendo énfasis en los perfiles profesionales y conforme a las obligaciones contractuales, implementa verificación en el desempeño a través de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dar atención y efectividad a los procesos previos licitatorios</c:v>
                  </c:pt>
                  <c:pt idx="2">
                    <c:v>la falta de idoneidad técnica, estructuración sin rigor técnico, alteración de documentos sin verificación definitiva por omisión del funcionario asignado en la gestión técnico - contractual - administrativo</c:v>
                  </c:pt>
                  <c:pt idx="3">
                    <c:v>Posibilidad de afectación Económico y Reputacional por no dar atención y efectividad a los procesos previos licitatorios debido a la falta de idoneidad técnica, estructuración sin rigor técnico, alteración de documentos sin verificación definitiva por omis</c:v>
                  </c:pt>
                  <c:pt idx="4">
                    <c:v>Ejecucion y Administracion de procesos</c:v>
                  </c:pt>
                  <c:pt idx="5">
                    <c:v>40</c:v>
                  </c:pt>
                  <c:pt idx="6">
                    <c:v>Media</c:v>
                  </c:pt>
                  <c:pt idx="7">
                    <c:v>60%</c:v>
                  </c:pt>
                  <c:pt idx="8">
                    <c:v>     Entre 100 y 500 SMLMV </c:v>
                  </c:pt>
                  <c:pt idx="9">
                    <c:v>     Entre 100 y 500 SMLMV </c:v>
                  </c:pt>
                  <c:pt idx="10">
                    <c:v>Mayor</c:v>
                  </c:pt>
                  <c:pt idx="11">
                    <c:v>80%</c:v>
                  </c:pt>
                  <c:pt idx="12">
                    <c:v>Alto</c:v>
                  </c:pt>
                  <c:pt idx="13">
                    <c:v>1</c:v>
                  </c:pt>
                  <c:pt idx="14">
                    <c:v>El subdirector de SDAS asignará el o los profesionales competentes e idoneos para la elaborar los estudios previos de acuerdo al manual de funciones y competencias laborales.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estudios previos con debilidades técnicas</c:v>
                  </c:pt>
                  <c:pt idx="2">
                    <c:v>la falta de idoneidad técnica, estructuración sin rigor técnico,  del o los funcionario (s)asignado (s) en la gestión técnico - contractual - administrativo</c:v>
                  </c:pt>
                  <c:pt idx="3">
                    <c:v>Posibilidad de afectación Económico y Reputacional por estudios previos con debilidades técnicas debido a la falta de idoneidad técnica, estructuración sin rigor técnico,  del o los funcionario (s)asignado (s) en la gestión técnico - contractual - administ</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o universitario encargado de la supervisión, realiza perdiodicamente revisión de los reportes de las supervisiones en los contratos o convenios que se encuentran en ejecución; los comités técnicos multidisciplinarios de apoyo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no dar atención a las solicitudes de asesoría y asistencia técnica de manera efectiva</c:v>
                  </c:pt>
                  <c:pt idx="2">
                    <c:v>por omisión del funcionario en la gestión misional</c:v>
                  </c:pt>
                  <c:pt idx="3">
                    <c:v>Posibilidad de afectación Reputacional por no dar atención a las solicitudes de asesoría y asistencia técnica de manera efectiva debido a por omisión del funcionario en la gestión misional</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distribuye las solicitudes con el personal de apoyo a la gestión conforme a los temas de educación y gestión socioambiental, deja en matriz drive cronograma (agenda de trabajo) del responsable y equipo de apoyo a la gestión,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la dificultad en la ubicación de los destinatarios que residen en zonas veredales lejanas al casco urbano y errores en el proceso de notificación de actos administrativo</c:v>
                  </c:pt>
                  <c:pt idx="2">
                    <c:v>Posibilidad de afectación Notificación y comunicación de actos administrativos asociados a los trámites ambientales.  por Económica y Reputacional debido a la dificultad en la ubicación de los destinatarios que residen en zonas veredales lejanas al casco u</c:v>
                  </c:pt>
                  <c:pt idx="3">
                    <c:v>Posibilidad de afectación Económica y Reputacional por la dificultad en la ubicación de los destinatarios que residen en zonas veredales lejanas al casco urbano y errores en el proceso de notificación de actos administrativo debido a Posibilidad de afectac</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2</c:v>
                  </c:pt>
                  <c:pt idx="14">
                    <c:v>
1. Profesional Especializado de secretaria de la subdirección juridica desarrolla una matriz de control de evaluación y seguimiento al estado de notificaciones de los expedientes. 
2 El jefe de las oficinas territoriales realizan la verificación de la ma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la Radicación de documentación sin cumplimiento de la totalidad de los requisitos, errores en la numeración consecutiva de comunicaciones de entrada y salida, incumplimiento en el escaneo de la documentación de ingreso y de salida, así como incumplimiento</c:v>
                  </c:pt>
                  <c:pt idx="2">
                    <c:v>Personal insuficiente para atender la demanda, 
Falta de elementos que permitan la digitalización de los documentos radicados en la sede territorial y
Seguridad de la información.</c:v>
                  </c:pt>
                  <c:pt idx="3">
                    <c:v>Posibilidad de afectación Reputacional por la Radicación de documentación sin cumplimiento de la totalidad de los requisitos, errores en la numeración consecutiva de comunicaciones de entrada y salida, incumplimiento en el escaneo de la documentación de in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verifica cargue de información en plataforma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 la generación de impactos a recursos naturales o patologías a seres vivos y/o zoonosis</c:v>
                  </c:pt>
                  <c:pt idx="2">
                    <c:v>la mala disposición  de los residuos provenientes de la atención a individuos de fauna en el CAV </c:v>
                  </c:pt>
                  <c:pt idx="3">
                    <c:v>Posibilidad de afectación Económico y Reputacional por  la generación de impactos a recursos naturales o patologías a seres vivos y/o zoonosis debido a la mala disposición  de los residuos provenientes de la atención a individuos de fauna en el CAV </c:v>
                  </c:pt>
                  <c:pt idx="4">
                    <c:v>Ejecucion y Administracion de procesos</c:v>
                  </c:pt>
                  <c:pt idx="5">
                    <c:v>480</c:v>
                  </c:pt>
                  <c:pt idx="6">
                    <c:v>Media</c:v>
                  </c:pt>
                  <c:pt idx="7">
                    <c:v>60%</c:v>
                  </c:pt>
                  <c:pt idx="8">
                    <c:v>     El riesgo afecta la imagen de alguna área de la organización</c:v>
                  </c:pt>
                  <c:pt idx="9">
                    <c:v>     El riesgo afecta la imagen de alguna área de la organización</c:v>
                  </c:pt>
                  <c:pt idx="10">
                    <c:v>Leve</c:v>
                  </c:pt>
                  <c:pt idx="11">
                    <c:v>20%</c:v>
                  </c:pt>
                  <c:pt idx="12">
                    <c:v>Moderado</c:v>
                  </c:pt>
                  <c:pt idx="13">
                    <c:v>1</c:v>
                  </c:pt>
                  <c:pt idx="14">
                    <c:v>El profesional especializado vigila y genera las alertas de manera mensual  sobre el nivel de ejecucion de contrato del gestor externo encargado de la recolección, transporte, manejo y disposición final de los residuos</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Leve</c:v>
                  </c:pt>
                  <c:pt idx="27">
                    <c:v>20%</c:v>
                  </c:pt>
                  <c:pt idx="28">
                    <c:v>Bajo</c:v>
                  </c:pt>
                  <c:pt idx="29">
                    <c:v>Reducir (mitigar)</c:v>
                  </c:pt>
                </c:lvl>
                <c:lvl>
                  <c:pt idx="0">
                    <c:v>Reputacional</c:v>
                  </c:pt>
                  <c:pt idx="1">
                    <c:v>la Afectación a la fauna silvestre</c:v>
                  </c:pt>
                  <c:pt idx="2">
                    <c:v>no dar una atención adecuada y oportuna de los especímenes por la extensión del territorio.</c:v>
                  </c:pt>
                  <c:pt idx="3">
                    <c:v>Posibilidad de afectación Reputacional por la Afectación a la fauna silvestre debido a no dar una atención adecuada y oportuna de los especímenes por la extensión del territorio.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Profesional universitario realiza capacitaciones de manera trimestral  en la normatividad ambiental a grupos de apoyo como las alcaldias municipales, policia nacional y ejercito nacional. 
Profesional universitario articula con los procesos de CORTOLIMA d</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de la normatividad aplicable al ajuste del factor regional </c:v>
                  </c:pt>
                  <c:pt idx="2">
                    <c:v>dependencia de un tercero acreditado para los análisis de calidad del agua </c:v>
                  </c:pt>
                  <c:pt idx="3">
                    <c:v>Posibilidad de afectación Reputacional por incumplimiento de la normatividad aplicable al ajuste del factor regional  debido a dependencia de un tercero acreditado para los análisis de calidad del agua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supervisor realiza verificación del contrato para el  cumplimiento de las obligaciones contractuales de manera mensual.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cobro de la tarifa de seguimiento ambiental y la no verificación del cumplimiento de las obligaciones ambientales </c:v>
                  </c:pt>
                  <c:pt idx="2">
                    <c:v>por el alto número de expedientes en seguimiento ambiental. </c:v>
                  </c:pt>
                  <c:pt idx="3">
                    <c:v>Posibilidad de afectación Económico y Reputacional por no cobro de la tarifa de seguimiento ambiental y la no verificación del cumplimiento de las obligaciones ambientales   por el alto número de expedientes en seguimiento ambiental. </c:v>
                  </c:pt>
                  <c:pt idx="4">
                    <c:v>Ejecucion y Administracion de procesos</c:v>
                  </c:pt>
                  <c:pt idx="5">
                    <c:v>5001</c:v>
                  </c:pt>
                  <c:pt idx="6">
                    <c:v>Muy Alta</c:v>
                  </c:pt>
                  <c:pt idx="7">
                    <c:v>100%</c:v>
                  </c:pt>
                  <c:pt idx="8">
                    <c:v>     Mayor a 500 SMLMV </c:v>
                  </c:pt>
                  <c:pt idx="9">
                    <c:v>     Mayor a 500 SMLMV </c:v>
                  </c:pt>
                  <c:pt idx="10">
                    <c:v>Catastrófico</c:v>
                  </c:pt>
                  <c:pt idx="11">
                    <c:v>100%</c:v>
                  </c:pt>
                  <c:pt idx="12">
                    <c:v>Extremo</c:v>
                  </c:pt>
                  <c:pt idx="13">
                    <c:v>1</c:v>
                  </c:pt>
                  <c:pt idx="14">
                    <c:v>El profesional especializado de la subdirección de administración de recursos naturales y jefes de oficina territorial verifica el estado de los expedientes asignados a los profesionales para seguimiento ambiental semanalmente.</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Catastrófico</c:v>
                  </c:pt>
                  <c:pt idx="27">
                    <c:v>100%</c:v>
                  </c:pt>
                  <c:pt idx="28">
                    <c:v>Extremo</c:v>
                  </c:pt>
                  <c:pt idx="29">
                    <c:v>Reducir (mitigar)</c:v>
                  </c:pt>
                </c:lvl>
                <c:lvl>
                  <c:pt idx="0">
                    <c:v>Reputacional</c:v>
                  </c:pt>
                  <c:pt idx="1">
                    <c:v>que la Información se encuentre desactualizada en el  aplicativo "autorizaciones ambientales".</c:v>
                  </c:pt>
                  <c:pt idx="2">
                    <c:v>falta de registro de movimientos de trámite </c:v>
                  </c:pt>
                  <c:pt idx="3">
                    <c:v>Posibilidad de afectación Reputacional por que la Información se encuentre desactualizada en el  aplicativo "autorizaciones ambientales". debido a falta de registro de movimientos de trámite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Coordinador  del proceso 
verificar que cada expediente que llegue a la coordinación este cargado y descargado en el aplicativo de progcortolima y tramités en linea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Impacto</c:v>
                  </c:pt>
                  <c:pt idx="1">
                    <c:v>Causa Inmediata</c:v>
                  </c:pt>
                  <c:pt idx="2">
                    <c:v>Causa Raíz</c:v>
                  </c:pt>
                  <c:pt idx="3">
                    <c:v>Descripción del Riesgo</c:v>
                  </c:pt>
                  <c:pt idx="4">
                    <c:v>Clasificación del Riesgo</c:v>
                  </c:pt>
                  <c:pt idx="5">
                    <c:v>Frecuencia con la cual se realiza la actividad</c:v>
                  </c:pt>
                  <c:pt idx="6">
                    <c:v>Probabilidad Inherente</c:v>
                  </c:pt>
                  <c:pt idx="7">
                    <c:v>% P</c:v>
                  </c:pt>
                  <c:pt idx="8">
                    <c:v>Criterios de impacto</c:v>
                  </c:pt>
                  <c:pt idx="9">
                    <c:v>Validación</c:v>
                  </c:pt>
                  <c:pt idx="10">
                    <c:v>Impacto </c:v>
                  </c:pt>
                  <c:pt idx="11">
                    <c:v>% I</c:v>
                  </c:pt>
                  <c:pt idx="12">
                    <c:v>Zona de Riesgo Inherente</c:v>
                  </c:pt>
                  <c:pt idx="13">
                    <c:v>No. Control</c:v>
                  </c:pt>
                  <c:pt idx="14">
                    <c:v>Descripción del Control</c:v>
                  </c:pt>
                  <c:pt idx="15">
                    <c:v>Afectación</c:v>
                  </c:pt>
                  <c:pt idx="16">
                    <c:v>Tipo</c:v>
                  </c:pt>
                  <c:pt idx="17">
                    <c:v>Implementación</c:v>
                  </c:pt>
                  <c:pt idx="18">
                    <c:v>Calificación</c:v>
                  </c:pt>
                  <c:pt idx="19">
                    <c:v>Documentación</c:v>
                  </c:pt>
                  <c:pt idx="20">
                    <c:v>Frecuencia</c:v>
                  </c:pt>
                  <c:pt idx="21">
                    <c:v>Evidencia</c:v>
                  </c:pt>
                  <c:pt idx="22">
                    <c:v>Responsable</c:v>
                  </c:pt>
                  <c:pt idx="23">
                    <c:v>Probabilidad Residual</c:v>
                  </c:pt>
                  <c:pt idx="24">
                    <c:v>Probabilidad Residual Final</c:v>
                  </c:pt>
                  <c:pt idx="25">
                    <c:v>% PR</c:v>
                  </c:pt>
                  <c:pt idx="26">
                    <c:v>Impacto Residual Final</c:v>
                  </c:pt>
                  <c:pt idx="27">
                    <c:v>% IR</c:v>
                  </c:pt>
                  <c:pt idx="28">
                    <c:v>Zona de Riesgo Final</c:v>
                  </c:pt>
                  <c:pt idx="29">
                    <c:v>Tratamiento</c:v>
                  </c:pt>
                  <c:pt idx="30">
                    <c:v>Plan de Acción</c:v>
                  </c:pt>
                  <c:pt idx="31">
                    <c:v>Responsable</c:v>
                  </c:pt>
                  <c:pt idx="32">
                    <c:v>Fecha Implementación</c:v>
                  </c:pt>
                  <c:pt idx="33">
                    <c:v>Fecha Seguimiento</c:v>
                  </c:pt>
                  <c:pt idx="34">
                    <c:v>Seguimiento</c:v>
                  </c:pt>
                  <c:pt idx="35">
                    <c:v>Estado</c:v>
                  </c:pt>
                </c:lvl>
                <c:lvl>
                  <c:pt idx="9">
                    <c:v>Observación de criterio</c:v>
                  </c:pt>
                  <c:pt idx="10">
                    <c:v>
Inherente</c:v>
                  </c:pt>
                  <c:pt idx="16">
                    <c:v>Atributos</c:v>
                  </c:pt>
                </c:lvl>
                <c:lvl>
                  <c:pt idx="6">
                    <c:v>Análisis del riesgo inherente</c:v>
                  </c:pt>
                  <c:pt idx="13">
                    <c:v>Evaluación del riesgo - Valoración de los controles</c:v>
                  </c:pt>
                  <c:pt idx="23">
                    <c:v>Evaluación del riesgo - Nivel del riesgo residual</c:v>
                  </c:pt>
                  <c:pt idx="30">
                    <c:v>Plan de Acción</c:v>
                  </c:pt>
                </c:lvl>
                <c:lvl>
                  <c:pt idx="1">
                    <c:v>MOTIVO DE ACTUALIZACIÓN:</c:v>
                  </c:pt>
                  <c:pt idx="5">
                    <c:v>Actualización Semestral</c:v>
                  </c:pt>
                  <c:pt idx="15">
                    <c:v>RESPONSABLE: </c:v>
                  </c:pt>
                  <c:pt idx="18">
                    <c:v>PROFESIONAL UNIVERSITARIO A CARGO DEL SISTEMA </c:v>
                  </c:pt>
                </c:lvl>
                <c:lvl>
                  <c:pt idx="34">
                    <c:v>Pag.:</c:v>
                  </c:pt>
                  <c:pt idx="35">
                    <c:v>___ de ___</c:v>
                  </c:pt>
                </c:lvl>
                <c:lvl>
                  <c:pt idx="34">
                    <c:v>Versión:          00</c:v>
                  </c:pt>
                </c:lvl>
                <c:lvl>
                  <c:pt idx="34">
                    <c:v>Código:</c:v>
                  </c:pt>
                  <c:pt idx="35">
                    <c:v>F_EI_001</c:v>
                  </c:pt>
                </c:lvl>
              </c:multiLvlStrCache>
            </c:multiLvlStrRef>
          </c:cat>
          <c:val>
            <c:numRef>
              <c:f>'Mapa Riesgos operativos CORTOLI'!$E$97:$AO$97</c:f>
              <c:numCache>
                <c:formatCode>General</c:formatCode>
                <c:ptCount val="37"/>
                <c:pt idx="0">
                  <c:v>0</c:v>
                </c:pt>
                <c:pt idx="1">
                  <c:v>0</c:v>
                </c:pt>
                <c:pt idx="2">
                  <c:v>0</c:v>
                </c:pt>
                <c:pt idx="3">
                  <c:v>0</c:v>
                </c:pt>
                <c:pt idx="4">
                  <c:v>0</c:v>
                </c:pt>
                <c:pt idx="5">
                  <c:v>360</c:v>
                </c:pt>
                <c:pt idx="6">
                  <c:v>0</c:v>
                </c:pt>
                <c:pt idx="7" formatCode="0%">
                  <c:v>0.6</c:v>
                </c:pt>
                <c:pt idx="8" formatCode="0%">
                  <c:v>0</c:v>
                </c:pt>
                <c:pt idx="9" formatCode="0%">
                  <c:v>0</c:v>
                </c:pt>
                <c:pt idx="10">
                  <c:v>0</c:v>
                </c:pt>
                <c:pt idx="11" formatCode="0%">
                  <c:v>0.2</c:v>
                </c:pt>
                <c:pt idx="12">
                  <c:v>0</c:v>
                </c:pt>
                <c:pt idx="13">
                  <c:v>1</c:v>
                </c:pt>
                <c:pt idx="14">
                  <c:v>0</c:v>
                </c:pt>
                <c:pt idx="15">
                  <c:v>0</c:v>
                </c:pt>
                <c:pt idx="16">
                  <c:v>0</c:v>
                </c:pt>
                <c:pt idx="17">
                  <c:v>0</c:v>
                </c:pt>
                <c:pt idx="18" formatCode="0%">
                  <c:v>0</c:v>
                </c:pt>
                <c:pt idx="19">
                  <c:v>0</c:v>
                </c:pt>
                <c:pt idx="20">
                  <c:v>0</c:v>
                </c:pt>
                <c:pt idx="21">
                  <c:v>0</c:v>
                </c:pt>
                <c:pt idx="22">
                  <c:v>0</c:v>
                </c:pt>
                <c:pt idx="23" formatCode="0.0%">
                  <c:v>0.36</c:v>
                </c:pt>
                <c:pt idx="24">
                  <c:v>0</c:v>
                </c:pt>
                <c:pt idx="25" formatCode="0%">
                  <c:v>0.36</c:v>
                </c:pt>
                <c:pt idx="26">
                  <c:v>0</c:v>
                </c:pt>
                <c:pt idx="27" formatCode="0%">
                  <c:v>0.2</c:v>
                </c:pt>
                <c:pt idx="28">
                  <c:v>0</c:v>
                </c:pt>
                <c:pt idx="29">
                  <c:v>0</c:v>
                </c:pt>
              </c:numCache>
            </c:numRef>
          </c:val>
          <c:extLst>
            <c:ext xmlns:c16="http://schemas.microsoft.com/office/drawing/2014/chart" uri="{C3380CC4-5D6E-409C-BE32-E72D297353CC}">
              <c16:uniqueId val="{00000001-9CAF-4B9E-9F99-B5E1DF5FA17E}"/>
            </c:ext>
          </c:extLst>
        </c:ser>
        <c:ser>
          <c:idx val="2"/>
          <c:order val="2"/>
          <c:tx>
            <c:strRef>
              <c:f>'Mapa Riesgos operativos CORTOLI'!$A$98:$D$98</c:f>
              <c:strCache>
                <c:ptCount val="4"/>
                <c:pt idx="0">
                  <c:v>4</c:v>
                </c:pt>
                <c:pt idx="1">
                  <c:v>Autorizaciones, Permisos Y Licencias Ambientales</c:v>
                </c:pt>
                <c:pt idx="2">
                  <c:v>Misional</c:v>
                </c:pt>
                <c:pt idx="3">
                  <c:v>Registro de usuarios en el aplicativo TUA</c:v>
                </c:pt>
              </c:strCache>
            </c:strRef>
          </c:tx>
          <c:spPr>
            <a:solidFill>
              <a:schemeClr val="accent3"/>
            </a:solidFill>
            <a:ln>
              <a:noFill/>
            </a:ln>
            <a:effectLst/>
          </c:spPr>
          <c:invertIfNegative val="0"/>
          <c:cat>
            <c:multiLvlStrRef>
              <c:f>'Mapa Riesgos operativos CORTOLI'!$E$1:$AO$96</c:f>
              <c:multiLvlStrCache>
                <c:ptCount val="37"/>
                <c:lvl>
                  <c:pt idx="0">
                    <c:v>Reputacional</c:v>
                  </c:pt>
                  <c:pt idx="1">
                    <c:v>Separación incorrecta de residuos solidos en la fuente</c:v>
                  </c:pt>
                  <c:pt idx="2">
                    <c:v>la falta de educación ambiental de nuevos funcionarios, contratistas y pasantes</c:v>
                  </c:pt>
                  <c:pt idx="3">
                    <c:v>Posibilidad de afectación Reputacional por Separación incorrecta de residuos solidos en la fuente debido a la falta de educación ambiental de nuevos funcionarios, contratistas y pasantes</c:v>
                  </c:pt>
                  <c:pt idx="4">
                    <c:v>Usuarios, productos y practicas , organizacionales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del Sistema de Gestion  verifica el cargue de los documentos aprobados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la falta de cargue de los documentos aprobados en la plataforma por parte del funcionario encargado</c:v>
                  </c:pt>
                  <c:pt idx="3">
                    <c:v>Posibilidad de afectación Reputacional por Documentos en intranet desactualizados debido a la falta de cargue de los documentos aprobados en la plataforma por parte del funcionario encargado</c:v>
                  </c:pt>
                  <c:pt idx="4">
                    <c:v>Ejecucion y Administracion de procesos</c:v>
                  </c:pt>
                  <c:pt idx="5">
                    <c:v>3</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universitario del Sistema de Gestion  verifica el cargue de los documentos aprobados con el acta de la mesa temática.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Los procesos no actualizan los procedimientos conforme a las necesidades del servicio y/o normas</c:v>
                  </c:pt>
                  <c:pt idx="3">
                    <c:v>Posibilidad de afectación Reputacional por Documentos en intranet desactualizados debido a Los procesos no actualizan los procedimientos conforme a las necesidades del servicio y/o normas</c:v>
                  </c:pt>
                  <c:pt idx="4">
                    <c:v>Ejecucion y Administracion de procesos</c:v>
                  </c:pt>
                  <c:pt idx="5">
                    <c:v>12</c:v>
                  </c:pt>
                  <c:pt idx="6">
                    <c:v>Baja</c:v>
                  </c:pt>
                  <c:pt idx="7">
                    <c:v>40%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Moderado</c:v>
                  </c:pt>
                  <c:pt idx="13">
                    <c:v>1</c:v>
                  </c:pt>
                  <c:pt idx="14">
                    <c:v>El coordinador del proceso hace vigilancia de las normas aplicables y las incluye en el normograma, verificando si la norma es aplicable a algun procedimiento, solicitando la actualización al profesional competente</c:v>
                  </c:pt>
                  <c:pt idx="15">
                    <c:v>Probabilidad</c:v>
                  </c:pt>
                  <c:pt idx="16">
                    <c:v>Preventivo</c:v>
                  </c:pt>
                  <c:pt idx="17">
                    <c:v>Manual</c:v>
                  </c:pt>
                  <c:pt idx="18">
                    <c:v>40%</c:v>
                  </c:pt>
                  <c:pt idx="19">
                    <c:v>Sin Documentar</c:v>
                  </c:pt>
                  <c:pt idx="20">
                    <c:v>Continua</c:v>
                  </c:pt>
                  <c:pt idx="21">
                    <c:v>Con Registro</c:v>
                  </c:pt>
                  <c:pt idx="22">
                    <c:v>SI</c:v>
                  </c:pt>
                  <c:pt idx="23">
                    <c:v>24,0%</c:v>
                  </c:pt>
                  <c:pt idx="24">
                    <c:v>Baja</c:v>
                  </c:pt>
                  <c:pt idx="25">
                    <c:v>24%</c:v>
                  </c:pt>
                  <c:pt idx="26">
                    <c:v>Menor</c:v>
                  </c:pt>
                  <c:pt idx="27">
                    <c:v>40%</c:v>
                  </c:pt>
                  <c:pt idx="28">
                    <c:v>Moderado</c:v>
                  </c:pt>
                  <c:pt idx="29">
                    <c:v>Aceptar</c:v>
                  </c:pt>
                  <c:pt idx="36">
                    <c:v>HSEQ</c:v>
                  </c:pt>
                </c:lvl>
                <c:lvl>
                  <c:pt idx="0">
                    <c:v>Económica</c:v>
                  </c:pt>
                  <c:pt idx="1">
                    <c:v>Falta de actualizacion de la plataforma eKOGUI</c:v>
                  </c:pt>
                  <c:pt idx="2">
                    <c:v>Incumplimiento de las obligaciones contractuales de los abogados externos</c:v>
                  </c:pt>
                  <c:pt idx="3">
                    <c:v>Posibilidad de afectación Económica por Falta de actualizacion de la plataforma eKOGUI debido a Incumplimiento de las obligaciones contractuales de los abogados externos</c:v>
                  </c:pt>
                  <c:pt idx="4">
                    <c:v>Ejecucion y Administracion de procesos</c:v>
                  </c:pt>
                  <c:pt idx="5">
                    <c:v>450</c:v>
                  </c:pt>
                  <c:pt idx="6">
                    <c:v>Media</c:v>
                  </c:pt>
                  <c:pt idx="7">
                    <c:v>60%</c:v>
                  </c:pt>
                  <c:pt idx="8">
                    <c:v>     Entre 10 y 50 SMLMV </c:v>
                  </c:pt>
                  <c:pt idx="9">
                    <c:v>     Entre 10 y 50 SMLMV </c:v>
                  </c:pt>
                  <c:pt idx="10">
                    <c:v>Menor</c:v>
                  </c:pt>
                  <c:pt idx="11">
                    <c:v>40%</c:v>
                  </c:pt>
                  <c:pt idx="12">
                    <c:v>Moderado</c:v>
                  </c:pt>
                  <c:pt idx="13">
                    <c:v>1</c:v>
                  </c:pt>
                  <c:pt idx="14">
                    <c:v>El profesional especializado del proceso incluye en la JOC la obligacion de actualizacion del eKOGUI y supervisa esa obligacion previo al pago de la cuenta de cobro.</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Aceptar</c:v>
                  </c:pt>
                </c:lvl>
                <c:lvl>
                  <c:pt idx="0">
                    <c:v>Reputacional</c:v>
                  </c:pt>
                  <c:pt idx="1">
                    <c:v>liquidacion inoportuna de nomina</c:v>
                  </c:pt>
                  <c:pt idx="2">
                    <c:v>fallas en el modulo en la nomina web</c:v>
                  </c:pt>
                  <c:pt idx="3">
                    <c:v>Posibilidad de afectación Reputacional por liquidacion inoportuna de nomina debido a fallas en el modulo en la nomina web</c:v>
                  </c:pt>
                  <c:pt idx="4">
                    <c:v>Fallas Tecnologicas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revisa y ordena la elaboración  de la nomina para el pago oportuno de esta, disponiendo de un mecanismo alterno para la liquidación de la nómina.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liquidacion inoportuna de nomina</c:v>
                  </c:pt>
                  <c:pt idx="2">
                    <c:v>  la falta de recursos y/o falta de gestión de los funcionarios del proceso.</c:v>
                  </c:pt>
                  <c:pt idx="3">
                    <c:v>Posibilidad de afectación Económica y Reputacional por liquidacion inoportuna de nomina debido a   la falta de recursos y/o falta de gestión de los funcionarios del proceso.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gestiona las actividades establecidas en los cronogramas y entrega a la oficina de planeacion trimestralmente los resultados esperados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Falta de ejecución de los planes</c:v>
                  </c:pt>
                  <c:pt idx="2">
                    <c:v>escasa  planeación para proveer los cargos vacantes en la vigencia.</c:v>
                  </c:pt>
                  <c:pt idx="3">
                    <c:v>Posibilidad de afectación Económico y Reputacional por Falta de ejecución de los planes debido a escasa  planeación para proveer los cargos vacantes en la vigencia.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La profesional especializada del proceso de la GTH revisa cada vez que se realiza un nombramiento verificando la información y soportes a portados en la hoja de vida del aspirante frente a los requisitos establecidos en el Manual de Funciones y Competenci</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 y Reputacional</c:v>
                  </c:pt>
                  <c:pt idx="1">
                    <c:v>sanción efectuada por parte de entes de control u otro ente regulador</c:v>
                  </c:pt>
                  <c:pt idx="2">
                    <c:v>falta de objetividad frente al desarrollo de la auditoria interna, evaluación y seguimiento a los planes, programas y proyectos; producto de falta de conocimiento del auditor, intención del auditor de desviar u ocultar información, presiones internas o ex</c:v>
                  </c:pt>
                  <c:pt idx="3">
                    <c:v>Posibilidad de afectación Económico y Reputacional por sanción efectuada por parte de entes de control u otro ente regulador debido a falta de objetividad frente al desarrollo de la auditoria interna, evaluación y seguimiento a los planes, programas y proy</c:v>
                  </c:pt>
                  <c:pt idx="4">
                    <c:v>Ejecucion y Administracion de procesos</c:v>
                  </c:pt>
                  <c:pt idx="5">
                    <c:v>26</c:v>
                  </c:pt>
                  <c:pt idx="6">
                    <c:v>Media</c:v>
                  </c:pt>
                  <c:pt idx="7">
                    <c:v>60%</c:v>
                  </c:pt>
                  <c:pt idx="8">
                    <c:v>     Entre 100 y 500 SMLMV </c:v>
                  </c:pt>
                  <c:pt idx="9">
                    <c:v>     Entre 100 y 500 SMLMV </c:v>
                  </c:pt>
                  <c:pt idx="10">
                    <c:v>Mayor</c:v>
                  </c:pt>
                  <c:pt idx="11">
                    <c:v>80%</c:v>
                  </c:pt>
                  <c:pt idx="12">
                    <c:v>Alto</c:v>
                  </c:pt>
                  <c:pt idx="13">
                    <c:v>1</c:v>
                  </c:pt>
                  <c:pt idx="14">
                    <c:v>El jefe de la oficina de control interno a la gestión, verifica la competencia del personal, gestiona la formulación y ejecución del plan de capacitaciones de la OCIG, revisa y valida los informes preliminares.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hallazgos generados por los organismos de control y/o notificaciones de entidades externas</c:v>
                  </c:pt>
                  <c:pt idx="2">
                    <c:v>la presentación de informes con inconsistencias</c:v>
                  </c:pt>
                  <c:pt idx="3">
                    <c:v>Posibilidad de afectación Reputacional por hallazgos generados por los organismos de control y/o notificaciones de entidades externas debido a la presentación de informes con inconsistencias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y valida la idoneidad de los  informes previo a su entrega y/o cargue a los entes de control, con el fin de asegurar la presentación información veraz y confiable.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hallazgos generados por los organismos de control y/o notificaciones de entidades externas</c:v>
                  </c:pt>
                  <c:pt idx="2">
                    <c:v>la presentación de los informes de ley por fuera de los términos</c:v>
                  </c:pt>
                  <c:pt idx="3">
                    <c:v>Posibilidad de afectación Reputacional por hallazgos generados por los organismos de control y/o notificaciones de entidades externas debido a la presentación de los informes de ley por fuera de los términos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el inventario de informes con el fin de asegurar la presentación en los términos de ley, se revisan los informes próximos a presentar con el fin de informar a los responsables de los procesos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Económico y Reputacional por reportar información desarticulada y no depurada en el informe de gestión debido a falta de unificación y articulación de criterios técnicos, falta de competencia del personal encargado de recopilar,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Remitir la solicitud de información para el Informe de Gestión adjuntando formato e instructivo para su diligenciamiento.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Evaluación periódica de cumplimiento de metas del PAC en comité de dirección. Formulación, revisión y actualización de instrumentos de planificación, actualización del normograma por dependencia.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revisa los lineamientos establecidos para la inscripción de proyectos en el banco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servicios inactivos, funcionarios desatendidos, continuidad del negocio deficiente </c:v>
                  </c:pt>
                  <c:pt idx="2">
                    <c:v>fallas de comunicación, parametrización errada monitoreo ineficiente y oportunidad escaza</c:v>
                  </c:pt>
                  <c:pt idx="3">
                    <c:v>Posibilidad de afectación Económico y Reputacional por servicios inactivos, funcionarios desatendidos, continuidad del negocio deficiente  debido a fallas de comunicación, parametrización errada monitoreo ineficiente y oportunidad escaza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Buenos equipos para trabajo en casa, calan de  internet operativo y eficiente</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equipo en mal funcionamiento o instalación de software ilegal</c:v>
                  </c:pt>
                  <c:pt idx="2">
                    <c:v>desconocimiento del procedimiento y licenciamiento de la entidad</c:v>
                  </c:pt>
                  <c:pt idx="3">
                    <c:v>Posibilidad de afectación Económico y Reputacional por equipo en mal funcionamiento o instalación de software ilegal debido a desconocimiento del procedimiento y licenciamiento de la entidad</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Personal capacitado
Verificación de equipos antes de entregar
Formato de entrega a satisfacción </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acceso a la información privilegiada </c:v>
                  </c:pt>
                  <c:pt idx="2">
                    <c:v>error de información enviada por parte de los supervisores</c:v>
                  </c:pt>
                  <c:pt idx="3">
                    <c:v>Posibilidad de afectación Económico y Reputacional por acceso a la información privilegiada  debido a error de información enviada por parte de los supervisores</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Técnico Operativo revisa el formato de solicitud de permisos enviado por  los subdirectores o jefes de oficina
Verificando la identificación y actividad del contrato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demandas en contra de la entidad y pérdida de credibilidad</c:v>
                  </c:pt>
                  <c:pt idx="2">
                    <c:v>publicación de información errorenea</c:v>
                  </c:pt>
                  <c:pt idx="3">
                    <c:v>Posibilidad de afectación Económico y Reputacional por demandas en contra de la entidad y pérdida de credibilidad debido a publicación de información errorenea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Técnico Operativo del proceso de direccionamiento estratégico TIC  y/o responsable en cada uno de los procesos  revisa todos los documentos o información antes de ser publicada.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restauración fallida, perdidas de información relevante que afecta la continuidad del negocio</c:v>
                  </c:pt>
                  <c:pt idx="2">
                    <c:v>copias de seguridad con errores o no verificada</c:v>
                  </c:pt>
                  <c:pt idx="3">
                    <c:v>Posibilidad de afectación Económico y Reputacional por restauración fallida, perdidas de información relevante que afecta la continuidad del negocio debido a copias de seguridad con errores o no verificada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El profesional universitario adscrito al proceso hace verificación aleatoria de las copias de seguridad</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Reputacional</c:v>
                  </c:pt>
                  <c:pt idx="1">
                    <c:v>documentación final imprecisa y/o errónea en datos técnicos.</c:v>
                  </c:pt>
                  <c:pt idx="2">
                    <c:v>Falta de verificación de datos tecnicos</c:v>
                  </c:pt>
                  <c:pt idx="3">
                    <c:v>Posibilidad de afectación Reputacional por documentación final imprecisa y/o errónea en datos técnicos. debido a Falta de verificación de datos tecnicos</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verifica la documentación final, haciendo enfasis en lo datos tecnicos de la documentación para estudios de Declaratorias, PMA y Planes Acción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Reputacional</c:v>
                  </c:pt>
                  <c:pt idx="1">
                    <c:v>información incompleta y/o erronea para iniciar procesos de declaratoria de áreas protegidas, generando demora en estos procesos</c:v>
                  </c:pt>
                  <c:pt idx="2">
                    <c:v>Errores voluntarios e involuntarios en la recolección de información</c:v>
                  </c:pt>
                  <c:pt idx="3">
                    <c:v>Posibilidad de afectación Reputacional por información incompleta y/o erronea para iniciar procesos de declaratoria de áreas protegidas, generando demora en estos procesos debido a Errores voluntarios e involuntarios en la recolección de información</c:v>
                  </c:pt>
                  <c:pt idx="4">
                    <c:v>Ejecucion y Administracion de procesos</c:v>
                  </c:pt>
                  <c:pt idx="5">
                    <c:v>120</c:v>
                  </c:pt>
                  <c:pt idx="6">
                    <c:v>Media</c:v>
                  </c:pt>
                  <c:pt idx="7">
                    <c:v>60%</c:v>
                  </c:pt>
                  <c:pt idx="8">
                    <c:v>     Entre 100 y 500 SMLMV </c:v>
                  </c:pt>
                  <c:pt idx="9">
                    <c:v>     Entre 100 y 500 SMLMV </c:v>
                  </c:pt>
                  <c:pt idx="10">
                    <c:v>Mayor</c:v>
                  </c:pt>
                  <c:pt idx="11">
                    <c:v>80%</c:v>
                  </c:pt>
                  <c:pt idx="12">
                    <c:v>Alto</c:v>
                  </c:pt>
                  <c:pt idx="13">
                    <c:v>1</c:v>
                  </c:pt>
                  <c:pt idx="14">
                    <c:v>El profesional especializado de areas protegidas verifica la integridad de la información de la base cartográfica y del sistema SIG realizando informe anual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falta de socialización y concertación con la comunidad, generando sesgo, desconfianza y mala imagen en la comunidad</c:v>
                  </c:pt>
                  <c:pt idx="2">
                    <c:v>falta de herramientas  tecnología en la comunidad </c:v>
                  </c:pt>
                  <c:pt idx="3">
                    <c:v>Posibilidad de afectación Reputacional por falta de socialización y concertación con la comunidad, generando sesgo, desconfianza y mala imagen en la comunidad debido a falta de herramientas  tecnología en la comunidad </c:v>
                  </c:pt>
                  <c:pt idx="4">
                    <c:v>Fallas Tecnológicas</c:v>
                  </c:pt>
                  <c:pt idx="5">
                    <c:v>501</c:v>
                  </c:pt>
                  <c:pt idx="6">
                    <c:v>Alta</c:v>
                  </c:pt>
                  <c:pt idx="7">
                    <c:v>80%</c:v>
                  </c:pt>
                  <c:pt idx="8">
                    <c:v>     Entre 50 y 100 SMLMV </c:v>
                  </c:pt>
                  <c:pt idx="9">
                    <c:v>     Entre 50 y 100 SMLMV </c:v>
                  </c:pt>
                  <c:pt idx="10">
                    <c:v>Moderado</c:v>
                  </c:pt>
                  <c:pt idx="11">
                    <c:v>60%</c:v>
                  </c:pt>
                  <c:pt idx="12">
                    <c:v>Alto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Reputacional por reportar información desarticulada y no depurada en el informe de gestión debido a falta de unificación y articulación de criterios técnicos, falta de competencia del personal encargado de recopilar, consolidar y </c:v>
                  </c:pt>
                  <c:pt idx="4">
                    <c:v>Ejecucion y Administracion de procesos</c:v>
                  </c:pt>
                  <c:pt idx="5">
                    <c:v>501</c:v>
                  </c:pt>
                  <c:pt idx="6">
                    <c:v>Alta</c:v>
                  </c:pt>
                  <c:pt idx="7">
                    <c:v>80%</c:v>
                  </c:pt>
                  <c:pt idx="8">
                    <c:v>     Entre 10 y 50 SMLMV </c:v>
                  </c:pt>
                  <c:pt idx="9">
                    <c:v>     Entre 10 y 50 SMLMV </c:v>
                  </c:pt>
                  <c:pt idx="10">
                    <c:v>Menor</c:v>
                  </c:pt>
                  <c:pt idx="11">
                    <c:v>40%</c:v>
                  </c:pt>
                  <c:pt idx="12">
                    <c:v>Moderado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de Gestion Integral de Biodiversidad elabora y remite para monitoreo por parte de Subdirector, cronograma de acciones de recoleccion de información en campo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técnicos, administrativos, financieros y ambientales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gestion integral de biodiversidad verifica la calidad, pertinencia y veracidad de la información capturada en las visitas.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Económico y Reputacional</c:v>
                  </c:pt>
                  <c:pt idx="1">
                    <c:v>Realizar la evaluación de informes de avance con información desactualizada o sin evidencias</c:v>
                  </c:pt>
                  <c:pt idx="2">
                    <c:v>Impresicion en suministro de informacion por parte de los procesos involucrados</c:v>
                  </c:pt>
                  <c:pt idx="3">
                    <c:v>Posibilidad de afectación Económico y Reputacional por Realizar la evaluación de informes de avance con información desactualizada o sin evidencias debido a Impresicion en suministro de informacion por parte de los procesos involucrados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Económica y Reputacional</c:v>
                  </c:pt>
                  <c:pt idx="1">
                    <c:v>desviación de presupuesto a objetivos no prioritarios</c:v>
                  </c:pt>
                  <c:pt idx="2">
                    <c:v>Inadecuada priorizacion de objetivos en los procesos</c:v>
                  </c:pt>
                  <c:pt idx="3">
                    <c:v>Posibilidad de afectación Económica y Reputacional por desviación de presupuesto a objetivos no prioritarios debido a Inadecuada priorizacion de objetivos en los procesos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demora en la toma de decisiones</c:v>
                  </c:pt>
                  <c:pt idx="2">
                    <c:v>inadecuada  articulación institucional entre el nivel Central y Direcciones Territoriales.</c:v>
                  </c:pt>
                  <c:pt idx="3">
                    <c:v>Posibilidad de afectación Reputacional por demora en la toma de decisiones debido a inadecuada  articulación institucional entre el nivel Central y Direcciones Territoriales.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establece  de canales de comunicación virtuales y/o mediados por las TIC de alta eficiencia.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sanciones, interrupción de la actividad desarrollada e ineficacia en la ejecución del Plan de Acción Cuatrienal</c:v>
                  </c:pt>
                  <c:pt idx="2">
                    <c:v>bajo nivel de cumplimiento a lo inicialmente programado en el Plan de Acción Cuatrienal</c:v>
                  </c:pt>
                  <c:pt idx="3">
                    <c:v>Posibilidad de afectación Reputacional por sanciones, interrupción de la actividad desarrollada e ineficacia en la ejecución del Plan de Acción Cuatrienal debido a bajo nivel de cumplimiento a lo inicialmente programado en el Plan de Acción Cuatrienal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seguimiento a los Tablero de control,Rendición de cuentas y el Informe de Gestión a Consejo directivo y órganos de control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contar con una red regional propia de monitoreo para la captura de información del recurso hídrico </c:v>
                  </c:pt>
                  <c:pt idx="2">
                    <c:v>la insuficiente capacidad organizacional dentro de la corporación  para la instrumentación de las estaciones.</c:v>
                  </c:pt>
                  <c:pt idx="3">
                    <c:v>Posibilidad de afectación Reputacional por no contar con una red regional propia de monitoreo para la captura de información del recurso hídrico  debido a la insuficiente capacidad organizacional dentro de la corporación  para la instrumentación de las est</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el alto costo de los equipos de medición hidrometeorologica.</c:v>
                  </c:pt>
                  <c:pt idx="3">
                    <c:v>Posibilidad de afectación Reputacional por no contar con una red regional propia de monitoreo para la captura de información del recurso hídrico  debido a el alto costo de los equipos de medición hidrometeorologica.</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que la implementación de la red de monitoreo no era competencia de las corporaciones. (era del IDEAM)</c:v>
                  </c:pt>
                  <c:pt idx="3">
                    <c:v>Posibilidad de afectación Reputacional por no contar con una red regional propia de monitoreo para la captura de información del recurso hídrico  debido a que la implementación de la red de monitoreo no era competencia de las corporaciones. (era del IDEAM)</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Falta de insumos cartográficos (geológico, geomorfologico, suelos, riesgos, hidrogeológica)  a escala detallada</c:v>
                  </c:pt>
                  <c:pt idx="2">
                    <c:v>No levantamiento de información o levantamiento en niveles de escala diferentes</c:v>
                  </c:pt>
                  <c:pt idx="3">
                    <c:v>Posibilidad de afectación Reputacional por Falta de insumos cartográficos (geológico, geomorfologico, suelos, riesgos, hidrogeológica)  a escala detallada debido a No levantamiento de información o levantamiento en niveles de escala diferentes</c:v>
                  </c:pt>
                  <c:pt idx="4">
                    <c:v>Ejecucion y Administracion de procesos</c:v>
                  </c:pt>
                  <c:pt idx="5">
                    <c:v>1</c:v>
                  </c:pt>
                  <c:pt idx="6">
                    <c:v>Muy Baja</c:v>
                  </c:pt>
                  <c:pt idx="7">
                    <c:v>20%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Bajo</c:v>
                  </c:pt>
                  <c:pt idx="13">
                    <c:v>1</c:v>
                  </c:pt>
                  <c:pt idx="14">
                    <c:v>El profesional especializado de Recurso hidrico verifica la captura de informaciín y disposicion de esta en la escala requerida anualmente</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Menor</c:v>
                  </c:pt>
                  <c:pt idx="27">
                    <c:v>40%</c:v>
                  </c:pt>
                  <c:pt idx="28">
                    <c:v>Bajo</c:v>
                  </c:pt>
                  <c:pt idx="29">
                    <c:v>Reducir (mitigar)</c:v>
                  </c:pt>
                </c:lvl>
                <c:lvl>
                  <c:pt idx="0">
                    <c:v>Reputacional</c:v>
                  </c:pt>
                  <c:pt idx="1">
                    <c:v>insuficiencia y deficiencia en información de la red de monitoreo</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insuficiencia y deficiencia en información de la red de monitoreo debido a no contar con los instrumentos actualizados de planificación de recurso hídrico (POMCA-PORH-PMAA-Ronda hídrica,  Reglamentación de corrien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verifica la actualización de los documentos que contiene la planificación de recurso hídrico (POMCA-PORH-PMAA-Ronda hídrica,  Reglamentación de corrientes hídricas) una vez al año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falta de información hidrometereologica de calidad</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falta de información hidrometereologica de calidad debido a no contar con los instrumentos actualizados de planificación de recurso hídrico (POMCA-PORH-PMAA-Ronda hídrica,  Reglamentación de corrientes hídricas)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Seguimiento al plan de acción de la Corporación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de las metas previstas en el plan de acción de la Corporación</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incumplimiento de las metas previstas en el plan de acción de la Corporación debido a no contar con los instrumentos actualizados de planificación de recurso hídrico (POMCA-PORH-PMAA-Ronda hídrica,  Reglamentación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incluye dentro de los objetivos a evaluar en el desempeño del profesional especializado de recurso hidrico, las metas relacionadas con la planificación del recurso hidrico incluidad en el plan de qacción cuatrienal y verifica su cumplimient</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amenazas externas al proceso de consulta previa</c:v>
                  </c:pt>
                  <c:pt idx="2">
                    <c:v>intereses velados de terceros</c:v>
                  </c:pt>
                  <c:pt idx="3">
                    <c:v>Posibilidad de afectación Reputacional por amenazas externas al proceso de consulta previa debido a intereses velados de terceros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amenazas externas al proceso de consulta previa</c:v>
                  </c:pt>
                  <c:pt idx="2">
                    <c:v>desconfianza de la comunidad con las entidades publicas.</c:v>
                  </c:pt>
                  <c:pt idx="3">
                    <c:v>Posibilidad de afectación Reputacional por amenazas externas al proceso de consulta previa debido a desconfianza de la comunidad con las entidades publicas.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retraso en la adopción de los instrumentos de planificación de recurso hídrico</c:v>
                  </c:pt>
                  <c:pt idx="2">
                    <c:v>tergiversación de la información del POMCA y manipulación a la comunidad.</c:v>
                  </c:pt>
                  <c:pt idx="3">
                    <c:v>Posibilidad de afectación Económico y Reputacional por retraso en la adopción de los instrumentos de planificación de recurso hídrico debido a tergiversación de la información del POMCA y manipulación a la comunidad.</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Imposicion de sanciones o investigaciones disciplinarias, fiscales y penales </c:v>
                  </c:pt>
                  <c:pt idx="2">
                    <c:v>Inadecuada supervisión en el seguimiento de la ejecución de los contratos/convenios de acuerdo con la normatividad legal vigente
</c:v>
                  </c:pt>
                  <c:pt idx="3">
                    <c:v>Posibilidad de afectación Económico y Reputacional por Imposicion de sanciones o investigaciones disciplinarias, fiscales y penales  debido a Inadecuada supervisión en el seguimiento de la ejecución de los contratos/convenios de acuerdo con la normatividad</c:v>
                  </c:pt>
                  <c:pt idx="4">
                    <c:v>Ejecucion y Administracion de procesos</c:v>
                  </c:pt>
                  <c:pt idx="5">
                    <c:v>150</c:v>
                  </c:pt>
                  <c:pt idx="6">
                    <c:v>Media</c:v>
                  </c:pt>
                  <c:pt idx="7">
                    <c:v>60%</c:v>
                  </c:pt>
                  <c:pt idx="8">
                    <c:v>     Entre 50 y 100 SMLMV </c:v>
                  </c:pt>
                  <c:pt idx="9">
                    <c:v>     Entre 50 y 100 SMLMV </c:v>
                  </c:pt>
                  <c:pt idx="10">
                    <c:v>Moderado</c:v>
                  </c:pt>
                  <c:pt idx="11">
                    <c:v>60%</c:v>
                  </c:pt>
                  <c:pt idx="12">
                    <c:v>Moderado</c:v>
                  </c:pt>
                  <c:pt idx="13">
                    <c:v>1</c:v>
                  </c:pt>
                  <c:pt idx="14">
                    <c:v>Los profesionales universitarios del proceso de gestion contractual realizaran una capacitación semestral  con los funcionarios para la socializacion del manual de supervision e interventoria donde se establece la obligacion de realizar seguimiento a la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toma de decisiones inoportunas e insatisfacción de los usuarios</c:v>
                  </c:pt>
                  <c:pt idx="2">
                    <c:v>retraso con los tiempos establecidos para el cargue de los concepto de índice de uso de agua al VITAL</c:v>
                  </c:pt>
                  <c:pt idx="3">
                    <c:v>Posibilidad de afectación Reputacional por toma de decisiones inoportunas e insatisfacción de los usuarios debido a retraso con los tiempos establecidos para el cargue de los concepto de índice de uso de agua al VITAL</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Control de distribución de los conceptos asignados a cada servidor publico.
Seguimiento al cargue de los conceptos al VITAL.</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en los tiempos establecidos, de envio de la información, por parte de las dependencias técnicas de la operación y/o de aliados externos</c:v>
                  </c:pt>
                  <c:pt idx="2">
                    <c:v>la entrega inoportuna e incompleta de la información por parte de los responsables. </c:v>
                  </c:pt>
                  <c:pt idx="3">
                    <c:v>Posibilidad de afectación Reputacional por Incumplimiento en los tiempos establecidos, de envio de la información, por parte de las dependencias técnicas de la operación y/o de aliados externos debido a la entrega inoportuna e incompleta de la información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2</c:v>
                  </c:pt>
                  <c:pt idx="14">
                    <c:v>El personal a cargo realizan seguimiento permanente a las actividades del proceso. 
El jefe de la oficina asesora informa al comité directivo sobre el incumplimiento entrega de la información para elaboración de los diferentes informes para los correctiv</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los tiempo establecidos para la presentación de los informes internos y externos a los entes de control,  y entidades nacionales y departamental. </c:v>
                  </c:pt>
                  <c:pt idx="2">
                    <c:v>la entrega inoportuna e incompleta de la información por parte de los responsables. </c:v>
                  </c:pt>
                  <c:pt idx="3">
                    <c:v>Posibilidad de afectación Reputacional por incumplimiento en los tiempo establecidos para la presentación de los informes internos y externos a los entes de control,  y entidades nacionales y departamental.  debido a la entrega inoportuna e incompleta de 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Los profesionales Especializados y personal a cargo realizan seguimiento permanente a las actividades del proceso. 
El jefe de la oficina asesora informa al comité directivo sobre el incumplimiento entrega de la información para elaboración de los difere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la realización de las visitas de campo</c:v>
                  </c:pt>
                  <c:pt idx="2">
                    <c:v>falencias en la planificación de la programación de vehículos</c:v>
                  </c:pt>
                  <c:pt idx="3">
                    <c:v>Posibilidad de afectación Reputacional por incumplimiento en la realización de las visitas de campo debido a falencias en la planificación de la programación de vehículos</c:v>
                  </c:pt>
                  <c:pt idx="4">
                    <c:v>Ejecucion y Administracion de procesos</c:v>
                  </c:pt>
                  <c:pt idx="5">
                    <c:v>5001</c:v>
                  </c:pt>
                  <c:pt idx="6">
                    <c:v>Muy Alta</c:v>
                  </c:pt>
                  <c:pt idx="7">
                    <c:v>100%</c:v>
                  </c:pt>
                  <c:pt idx="8">
                    <c:v>     Entre 10 y 50 SMLMV </c:v>
                  </c:pt>
                  <c:pt idx="9">
                    <c:v>     Entre 10 y 50 SMLMV </c:v>
                  </c:pt>
                  <c:pt idx="10">
                    <c:v>Menor</c:v>
                  </c:pt>
                  <c:pt idx="11">
                    <c:v>40%</c:v>
                  </c:pt>
                  <c:pt idx="12">
                    <c:v>Alto</c:v>
                  </c:pt>
                  <c:pt idx="13">
                    <c:v>1</c:v>
                  </c:pt>
                  <c:pt idx="14">
                    <c:v>Elaboración y reporte de programación semanal de vehículos</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Menor</c:v>
                  </c:pt>
                  <c:pt idx="27">
                    <c:v>40%</c:v>
                  </c:pt>
                  <c:pt idx="28">
                    <c:v>Moderado</c:v>
                  </c:pt>
                  <c:pt idx="29">
                    <c:v>Reducir (mitigar)</c:v>
                  </c:pt>
                </c:lvl>
                <c:lvl>
                  <c:pt idx="0">
                    <c:v>Reputacional</c:v>
                  </c:pt>
                  <c:pt idx="1">
                    <c:v>incumplimiento de metas</c:v>
                  </c:pt>
                  <c:pt idx="2">
                    <c:v>falta de interés de las administraciones municipales en la ordenación ambiental y territorial</c:v>
                  </c:pt>
                  <c:pt idx="3">
                    <c:v>Posibilidad de afectación Reputacional por incumplimiento de metas debido a falta de interés de las administraciones municipales en la ordenación ambiental y territorial</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Motivación e invitación a las administraciones municipales a participar en las capacitaciones de ordenamiento territorial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Reputacional</c:v>
                  </c:pt>
                  <c:pt idx="1">
                    <c:v>incumplimiento a los términos establecidos por la norma</c:v>
                  </c:pt>
                  <c:pt idx="2">
                    <c:v>dependencia de funcionarios de otros subprocesos para la evaluación de los instrumentos de planificación</c:v>
                  </c:pt>
                  <c:pt idx="3">
                    <c:v>Posibilidad de afectación Reputacional por incumplimiento a los términos establecidos por la norma debido a dependencia de funcionarios de otros subprocesos para la evaluación de los instrumentos de planificación</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Solicitud apoyo para la evaluación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Económico</c:v>
                  </c:pt>
                  <c:pt idx="1">
                    <c:v>retraso en el recaudo de ingresos y/o menores ingresos recibidos en la vigencia</c:v>
                  </c:pt>
                  <c:pt idx="2">
                    <c:v>liquidaciones erroneas </c:v>
                  </c:pt>
                  <c:pt idx="3">
                    <c:v>Posibilidad de afectación Económico por retraso en el recaudo de ingresos y/o menores ingresos recibidos en la vigencia debido a liquidaciones erroneas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del proceso realiza validaciones de las liquidaciones diariamente dejando visto bueno en el documento y/o  plataforma.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sobrestimación o subestimación del gasto, sobre apropiaciones o saldos inexistentes, sin bases confiables y coherentes para su correcta estimación</c:v>
                  </c:pt>
                  <c:pt idx="2">
                    <c:v>inconsistencia o registro extemporáneo de la ejecución presupuestal del gasto con recursos propios o recursos PGN.</c:v>
                  </c:pt>
                  <c:pt idx="3">
                    <c:v>Posibilidad de afectación Económico y Reputacional por sobrestimación o subestimación del gasto, sobre apropiaciones o saldos inexistentes, sin bases confiables y coherentes para su correcta estimación debido a inconsistencia o registro extemporáneo de la </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Conciliación periódica del presupuesto con rentas propias, recursos PGN y seguimiento a los saldos de apropiación y ejecución del presupuesto de Gasto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inexactitud y/o incumplimiento en la presentación de informes de ejecución presupuestal</c:v>
                  </c:pt>
                  <c:pt idx="2">
                    <c:v>demora en el registro de información  en el  programa SIIF Nación, No presentar la Información solicitada por los Entes de Control.</c:v>
                  </c:pt>
                  <c:pt idx="3">
                    <c:v>Posibilidad de afectación Reputacional por inexactitud y/o incumplimiento en la presentación de informes de ejecución presupuestal debido a demora en el registro de información  en el  programa SIIF Nación, No presentar la Información solicitada por los En</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Registrar  oportunamente en  el SIIF Nación, los movimientos de ejecución presupuestal y rendir oportunamente los informes solicitados por los Entes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errores en CDP y  registros presupuestales </c:v>
                  </c:pt>
                  <c:pt idx="2">
                    <c:v>falta de competencia del funcionario destinado para el manejo del presupuesto</c:v>
                  </c:pt>
                  <c:pt idx="3">
                    <c:v>Posibilidad de afectación Económico por errores en CDP y  registros presupuestales  debido a falta de competencia del funcionario destinado para el manejo del presupuesto</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Revisar los documentos recibidos y abstenerse de tramitar las solicitudes de disponibilidad presupuestal sin el lleno de los requisitos.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c:v>
                  </c:pt>
                  <c:pt idx="1">
                    <c:v>sanciones por incumplimiento de normas legales </c:v>
                  </c:pt>
                  <c:pt idx="2">
                    <c:v>incumplimiento de los tiempos prestablecidos y registro de información sin el lleno de los requisitos legales en el Sistema  SIIF Nación</c:v>
                  </c:pt>
                  <c:pt idx="3">
                    <c:v>Posibilidad de afectación Económico por sanciones por incumplimiento de normas legales  debido a incumplimiento de los tiempos prestablecidos y registro de información sin el lleno de los requisitos legales en el Sistema  SIIF Nación</c:v>
                  </c:pt>
                  <c:pt idx="4">
                    <c:v>Ejecucion y Administracion de procesos</c:v>
                  </c:pt>
                  <c:pt idx="5">
                    <c:v>2</c:v>
                  </c:pt>
                  <c:pt idx="6">
                    <c:v>Muy Baja</c:v>
                  </c:pt>
                  <c:pt idx="7">
                    <c:v>20%</c:v>
                  </c:pt>
                  <c:pt idx="8">
                    <c:v>     Entre 100 y 500 SMLMV </c:v>
                  </c:pt>
                  <c:pt idx="9">
                    <c:v>     Entre 100 y 500 SMLMV </c:v>
                  </c:pt>
                  <c:pt idx="10">
                    <c:v>Mayor</c:v>
                  </c:pt>
                  <c:pt idx="11">
                    <c:v>80%</c:v>
                  </c:pt>
                  <c:pt idx="12">
                    <c:v>Alto</c:v>
                  </c:pt>
                  <c:pt idx="13">
                    <c:v>1</c:v>
                  </c:pt>
                  <c:pt idx="14">
                    <c:v>Seguir los lineamientos, cronogramas y verificación del cumplimiento de los requisitos legales de los compromisos asumidos por la Corporación.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Mayor</c:v>
                  </c:pt>
                  <c:pt idx="27">
                    <c:v>80%</c:v>
                  </c:pt>
                  <c:pt idx="28">
                    <c:v>Alto</c:v>
                  </c:pt>
                  <c:pt idx="29">
                    <c:v>Reducir (mitigar)</c:v>
                  </c:pt>
                </c:lvl>
                <c:lvl>
                  <c:pt idx="0">
                    <c:v>Económico y Reputacional</c:v>
                  </c:pt>
                  <c:pt idx="1">
                    <c:v>errores en solicitudes de   recursos PGN por parte de la  Corporación</c:v>
                  </c:pt>
                  <c:pt idx="2">
                    <c:v>incumplimiento en las fechas y/o metodología establecida por MHCP</c:v>
                  </c:pt>
                  <c:pt idx="3">
                    <c:v>Posibilidad de afectación Económico y Reputacional por errores en solicitudes de   recursos PGN por parte de la  Corporación debido a incumplimiento en las fechas y/o metodología establecida por MHCP</c:v>
                  </c:pt>
                  <c:pt idx="4">
                    <c:v>Ejecucion y Administracion de procesos</c:v>
                  </c:pt>
                  <c:pt idx="5">
                    <c:v>2</c:v>
                  </c:pt>
                  <c:pt idx="6">
                    <c:v>Muy Baja</c:v>
                  </c:pt>
                  <c:pt idx="7">
                    <c:v>20%</c:v>
                  </c:pt>
                  <c:pt idx="8">
                    <c:v>     Mayor a 500 SMLMV </c:v>
                  </c:pt>
                  <c:pt idx="9">
                    <c:v>     Mayor a 500 SMLMV </c:v>
                  </c:pt>
                  <c:pt idx="10">
                    <c:v>Catastrófico</c:v>
                  </c:pt>
                  <c:pt idx="11">
                    <c:v>100%</c:v>
                  </c:pt>
                  <c:pt idx="12">
                    <c:v>Extremo</c:v>
                  </c:pt>
                  <c:pt idx="13">
                    <c:v>1</c:v>
                  </c:pt>
                  <c:pt idx="14">
                    <c:v>Seguir los lineamientos del Ministerio de Hacienda y verificar la información suministrada por otras dependencias.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Catastrófico</c:v>
                  </c:pt>
                  <c:pt idx="27">
                    <c:v>100%</c:v>
                  </c:pt>
                  <c:pt idx="28">
                    <c:v>Extremo</c:v>
                  </c:pt>
                  <c:pt idx="29">
                    <c:v>Reducir (mitigar)</c:v>
                  </c:pt>
                </c:lvl>
                <c:lvl>
                  <c:pt idx="0">
                    <c:v>Económico</c:v>
                  </c:pt>
                  <c:pt idx="1">
                    <c:v>sobreestimación o subestimación de ingresos</c:v>
                  </c:pt>
                  <c:pt idx="2">
                    <c:v>demora o inconsistencias en el registro de notas bancarias.</c:v>
                  </c:pt>
                  <c:pt idx="3">
                    <c:v>Posibilidad de afectación Económico por sobreestimación o subestimación de ingresos debido a demora o inconsistencias en el registro de notas bancarias.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Elaboración mensual de conciliaciones bancarias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perdida de rentabilidad, seguridad y/o liquidez de los títulos valores </c:v>
                  </c:pt>
                  <c:pt idx="2">
                    <c:v>un deficiente seguimiento de vencimientos de valores</c:v>
                  </c:pt>
                  <c:pt idx="3">
                    <c:v>Posibilidad de afectación Económico por perdida de rentabilidad, seguridad y/o liquidez de los títulos valores  debido a un deficiente seguimiento de vencimientos de valores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Revisión Periódica vs cuadro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bajos recaudos y/o mora en el pago por parte de los usuarios</c:v>
                  </c:pt>
                  <c:pt idx="2">
                    <c:v>demora en la entrega de los recibos sistematizados por parte de la empresa de correo certificado </c:v>
                  </c:pt>
                  <c:pt idx="3">
                    <c:v>Posibilidad de afectación Económico por bajos recaudos y/o mora en el pago por parte de los usuarios debido a demora en la entrega de los recibos sistematizados por parte de la empresa de correo certificado </c:v>
                  </c:pt>
                  <c:pt idx="4">
                    <c:v>Ejecucion y Administracion de procesos</c:v>
                  </c:pt>
                  <c:pt idx="5">
                    <c:v>12</c:v>
                  </c:pt>
                  <c:pt idx="6">
                    <c:v>Baja</c:v>
                  </c:pt>
                  <c:pt idx="7">
                    <c:v>40%</c:v>
                  </c:pt>
                  <c:pt idx="8">
                    <c:v>     Entre 100 y 500 SMLMV </c:v>
                  </c:pt>
                  <c:pt idx="9">
                    <c:v>     Entre 100 y 500 SMLMV </c:v>
                  </c:pt>
                  <c:pt idx="10">
                    <c:v>Mayor</c:v>
                  </c:pt>
                  <c:pt idx="11">
                    <c:v>80%</c:v>
                  </c:pt>
                  <c:pt idx="12">
                    <c:v>Alto</c:v>
                  </c:pt>
                  <c:pt idx="13">
                    <c:v>1</c:v>
                  </c:pt>
                  <c:pt idx="14">
                    <c:v>Profesionales universitarios y especializados del proceso envio de facturación masiva por correo electrónico cada mes.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Mayor</c:v>
                  </c:pt>
                  <c:pt idx="27">
                    <c:v>80%</c:v>
                  </c:pt>
                  <c:pt idx="28">
                    <c:v>Alto</c:v>
                  </c:pt>
                  <c:pt idx="29">
                    <c:v>Reducir (mitigar)</c:v>
                  </c:pt>
                </c:lvl>
                <c:lvl>
                  <c:pt idx="0">
                    <c:v>Económico</c:v>
                  </c:pt>
                  <c:pt idx="1">
                    <c:v>incumplimiento de requisitos legales en el sistema de gestión de Calidad y sistema de Gestión Ambiental aplicables a la entidad, que genere sanciones legales</c:v>
                  </c:pt>
                  <c:pt idx="2">
                    <c:v>falta de actualización y revisión por cambio en legislación aplicable, Cambio de Gobierno y Políticas Públicas que definen planes, programas, proyectos y políticas de gobierno</c:v>
                  </c:pt>
                  <c:pt idx="3">
                    <c:v>Posibilidad de afectación Económico por incumplimiento de requisitos legales en el sistema de gestión de Calidad y sistema de Gestión Ambiental aplicables a la entidad, que genere sanciones legales debido a falta de actualización y revisión por cambio en l</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Profesional especializado de gestión judicial entrega normograma semestralmente a sistema de gestión para revisión y publicación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pt idx="36">
                    <c:v>HSEQ</c:v>
                  </c:pt>
                </c:lvl>
                <c:lvl>
                  <c:pt idx="0">
                    <c:v>Económica y Reputacional</c:v>
                  </c:pt>
                  <c:pt idx="1">
                    <c:v>Imposicion de sanciones o investigaciones disciplinarias, penales y fiscales por el incumplimiento de los requisitos de ejecucion contractual</c:v>
                  </c:pt>
                  <c:pt idx="2">
                    <c:v>Indebida o tardía  aprobacion de las garantías contractuales exigidas en los contratos</c:v>
                  </c:pt>
                  <c:pt idx="3">
                    <c:v>Posibilidad de afectación Económica y Reputacional por Imposicion de sanciones o investigaciones disciplinarias, penales y fiscales por el incumplimiento de los requisitos de ejecucion contractual debido a Indebida o tardía  aprobacion de las garantías con</c:v>
                  </c:pt>
                  <c:pt idx="4">
                    <c:v>Ejecucion y Administracion de procesos</c:v>
                  </c:pt>
                  <c:pt idx="5">
                    <c:v>150</c:v>
                  </c:pt>
                  <c:pt idx="6">
                    <c:v>Media</c:v>
                  </c:pt>
                  <c:pt idx="7">
                    <c:v>60%</c:v>
                  </c:pt>
                  <c:pt idx="8">
                    <c:v>     Entre 100 y 500 SMLMV </c:v>
                  </c:pt>
                  <c:pt idx="9">
                    <c:v>     Entre 100 y 500 SMLMV </c:v>
                  </c:pt>
                  <c:pt idx="10">
                    <c:v>Mayor</c:v>
                  </c:pt>
                  <c:pt idx="11">
                    <c:v>80%</c:v>
                  </c:pt>
                  <c:pt idx="12">
                    <c:v>Alto</c:v>
                  </c:pt>
                  <c:pt idx="13">
                    <c:v>1</c:v>
                  </c:pt>
                  <c:pt idx="14">
                    <c:v>Los profesionales universitarios del proceso de gestion contractual realizaran una capacitación semestral  con los funcionarios para la socializacion del manual de supervision e interventoria donde se establece la obligacion d erealizar seguimiento a la 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Económica y Reputacional</c:v>
                  </c:pt>
                  <c:pt idx="1">
                    <c:v>sanciones disciplinarias por parte de los entes de control por el incumplimiento de los terminos contractuales (Cronogramas) y/o afectacion del principio de publicidad</c:v>
                  </c:pt>
                  <c:pt idx="2">
                    <c:v>Publicacion tardia de los documentos originadas en las diferentes etapas del proceso y/o contrato en la plataforma transaccional SECOP II</c:v>
                  </c:pt>
                  <c:pt idx="3">
                    <c:v>Posibilidad de afectación Económica y Reputacional por sanciones disciplinarias por parte de los entes de control por el incumplimiento de los terminos contractuales (Cronogramas) y/o afectacion del principio de publicidad debido a Publicacion tardia de lo</c:v>
                  </c:pt>
                  <c:pt idx="4">
                    <c:v>Ejecucion y Administracion de procesos</c:v>
                  </c:pt>
                  <c:pt idx="5">
                    <c:v>350</c:v>
                  </c:pt>
                  <c:pt idx="6">
                    <c:v>Media</c:v>
                  </c:pt>
                  <c:pt idx="7">
                    <c:v>60%</c:v>
                  </c:pt>
                  <c:pt idx="8">
                    <c:v>     Entre 50 y 100 SMLMV </c:v>
                  </c:pt>
                  <c:pt idx="9">
                    <c:v>     Entre 50 y 100 SMLMV </c:v>
                  </c:pt>
                  <c:pt idx="10">
                    <c:v>Moderado</c:v>
                  </c:pt>
                  <c:pt idx="11">
                    <c:v>60%</c:v>
                  </c:pt>
                  <c:pt idx="12">
                    <c:v>Moderado</c:v>
                  </c:pt>
                  <c:pt idx="13">
                    <c:v>1</c:v>
                  </c:pt>
                  <c:pt idx="14">
                    <c:v>la jefe de la oficina de manera trimestral enviara mensaje interno recordando el cumplimiento del emvio oportuno de los documentos derivados de los diferentes procesos de seleccion para su publicacion de acuerdo a los lineamientos establecidos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c:v>
                  </c:pt>
                  <c:pt idx="1">
                    <c:v>Sanciones impuestas por los entes de control</c:v>
                  </c:pt>
                  <c:pt idx="2">
                    <c:v>Desconocimiento de los lineamientos del Manual de Contratacón de la Corporacion Autonoma Regional del Tolima y  la normatividad legal vigente que pueden generar dificultad en la unificación de criterios para la realización de los procesos contractuales y/</c:v>
                  </c:pt>
                  <c:pt idx="3">
                    <c:v>Posibilidad de afectación Económico por Sanciones impuestas por los entes de control debido a Desconocimiento de los lineamientos del Manual de Contratacón de la Corporacion Autonoma Regional del Tolima y  la normatividad legal vigente que pueden generar d</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La jefe de la oficina de contratacion realizara una capacitación semestral con el equipo de trabajo de la oficina de contratación con el fin de  unificar criterios en los procesos contractuales  
 2. Los profesionales universitarios del proceso de ges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adopción de decisiones fuera de términos legales</c:v>
                  </c:pt>
                  <c:pt idx="2">
                    <c:v>alto número de solicitudes de trámites ambientes </c:v>
                  </c:pt>
                  <c:pt idx="3">
                    <c:v>Posibilidad de afectación Reputacional por adopción de decisiones fuera de términos legales debido a alto número de solicitudes de trámites ambientes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Profesional Especializado realiza seguimiento semanal a los terminos a través del  formato de evaluación IEDI
2. El jefe de la oficina asesora de planeación institucional y direccionamiento estratégico consolidan los datos de la evaluación IEDI y lo pr</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c:v>
                  </c:pt>
                  <c:pt idx="1">
                    <c:v>prescripción  de obligaciones pecuniarias</c:v>
                  </c:pt>
                  <c:pt idx="2">
                    <c:v>deficiencia en el procedimiento de notificación y  ejecutoria de actos administrativos </c:v>
                  </c:pt>
                  <c:pt idx="3">
                    <c:v>Posibilidad de afectación Económico por prescripción  de obligaciones pecuniarias debido a deficiencia en el procedimiento de notificación y  ejecutoria de actos administrativos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Profesional universitario registra a través de la plataforma la fecha de notificación, el medio en que se notifica y la fecha de ejecutoria diariamente quedando evidencia en la intranet.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adopción de decisiones fuera de términos legales</c:v>
                  </c:pt>
                  <c:pt idx="2">
                    <c:v>alto número de expedientes dentro del proceso sancionatorio</c:v>
                  </c:pt>
                  <c:pt idx="3">
                    <c:v>Posibilidad de afectación Reputacional por adopción de decisiones fuera de términos legales debido a alto número de expedientes dentro del proceso sancionatorio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la subdirección juridica realiza reunión mensual  con los abogados para impulsar los procesos sancionatorios dejando como evidencia el acta de reunión.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Económica y Reputacional</c:v>
                  </c:pt>
                  <c:pt idx="1">
                    <c:v>distribución de PQRSD y correspondencia a  procesos sin competencia para gestionar la respuesta oportunas</c:v>
                  </c:pt>
                  <c:pt idx="2">
                    <c:v>desconocimiento de las funciones de los procesos </c:v>
                  </c:pt>
                  <c:pt idx="3">
                    <c:v>Posibilidad de afectación Económica y Reputacional por distribución de PQRSD y correspondencia a  procesos sin competencia para gestionar la respuesta oportunas debido a desconocimiento de las funciones de los procesos </c:v>
                  </c:pt>
                  <c:pt idx="4">
                    <c:v>Ejecucion y Administracion de procesos</c:v>
                  </c:pt>
                  <c:pt idx="5">
                    <c:v>2000</c:v>
                  </c:pt>
                  <c:pt idx="6">
                    <c:v>Alta</c:v>
                  </c:pt>
                  <c:pt idx="7">
                    <c:v>80%</c:v>
                  </c:pt>
                  <c:pt idx="8">
                    <c:v>     Entre 10 y 50 SMLMV </c:v>
                  </c:pt>
                  <c:pt idx="9">
                    <c:v>     Entre 10 y 50 SMLMV </c:v>
                  </c:pt>
                  <c:pt idx="10">
                    <c:v>Menor</c:v>
                  </c:pt>
                  <c:pt idx="11">
                    <c:v>40%</c:v>
                  </c:pt>
                  <c:pt idx="12">
                    <c:v>Moderado</c:v>
                  </c:pt>
                  <c:pt idx="13">
                    <c:v>1</c:v>
                  </c:pt>
                  <c:pt idx="14">
                    <c:v>El Profesional especializado revisa con equipo interdisicplinario de ventanilla única y secretarios de dependencias la competencia para direccionar las PQRSD y correspondencia dejando como evidencia los correos electrónicos y los chat de los correos corpo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Reputacional</c:v>
                  </c:pt>
                  <c:pt idx="1">
                    <c:v>correspondencia que no llega al destino </c:v>
                  </c:pt>
                  <c:pt idx="2">
                    <c:v>error en los datos registrados en el software de correspondencia </c:v>
                  </c:pt>
                  <c:pt idx="3">
                    <c:v>Posibilidad de afectación Reputacional por correspondencia que no llega al destino  debido a error en los datos registrados en el software de correspondencia </c:v>
                  </c:pt>
                  <c:pt idx="4">
                    <c:v>Ejecucion y Administracion de procesos</c:v>
                  </c:pt>
                  <c:pt idx="5">
                    <c:v>5001</c:v>
                  </c:pt>
                  <c:pt idx="6">
                    <c:v>Muy Alta</c:v>
                  </c:pt>
                  <c:pt idx="7">
                    <c:v>100%</c:v>
                  </c:pt>
                  <c:pt idx="8">
                    <c:v>     Afectación menor a 10 SMLMV .</c:v>
                  </c:pt>
                  <c:pt idx="9">
                    <c:v>     Afectación menor a 10 SMLMV .</c:v>
                  </c:pt>
                  <c:pt idx="10">
                    <c:v>Leve</c:v>
                  </c:pt>
                  <c:pt idx="11">
                    <c:v>20%</c:v>
                  </c:pt>
                  <c:pt idx="12">
                    <c:v>Alto</c:v>
                  </c:pt>
                  <c:pt idx="13">
                    <c:v>2</c:v>
                  </c:pt>
                  <c:pt idx="14">
                    <c:v>1. El técnico administrativo de servicio a ciudadano corrobora con el usuario interno la veracidad del destino a través de una pregunta en el software de correspondencia para la veracidad que certifique los datos del usuario se encuentran correctamente di</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Leve</c:v>
                  </c:pt>
                  <c:pt idx="27">
                    <c:v>20%</c:v>
                  </c:pt>
                  <c:pt idx="28">
                    <c:v>Moderado</c:v>
                  </c:pt>
                  <c:pt idx="29">
                    <c:v>Reducir (mitigar)</c:v>
                  </c:pt>
                </c:lvl>
                <c:lvl>
                  <c:pt idx="0">
                    <c:v>Económico</c:v>
                  </c:pt>
                  <c:pt idx="1">
                    <c:v>tramitar cuentas sin lleno de requisitos</c:v>
                  </c:pt>
                  <c:pt idx="2">
                    <c:v>falta de articulación entre dependencias para la entrega de documentos soportes de pago y elaboración de cuentas</c:v>
                  </c:pt>
                  <c:pt idx="3">
                    <c:v>Posibilidad de afectación Económico por tramitar cuentas sin lleno de requisitos debido a falta de articulación entre dependencias para la entrega de documentos soportes de pago y elaboración de cuentas</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Funcionario de revisión de cuentas No recibe los documentos soportes para el trámite si están incompletos o presentan inconsistencias.</c:v>
                  </c:pt>
                  <c:pt idx="15">
                    <c:v>Probabilidad</c:v>
                  </c:pt>
                  <c:pt idx="16">
                    <c:v>Preventivo</c:v>
                  </c:pt>
                  <c:pt idx="17">
                    <c:v>Manual</c:v>
                  </c:pt>
                  <c:pt idx="18">
                    <c:v>40%</c:v>
                  </c:pt>
                  <c:pt idx="19">
                    <c:v>Sin Documentar</c:v>
                  </c:pt>
                  <c:pt idx="20">
                    <c:v>Continua</c:v>
                  </c:pt>
                  <c:pt idx="21">
                    <c:v>Sin Registro</c:v>
                  </c:pt>
                  <c:pt idx="22">
                    <c:v>SI</c:v>
                  </c:pt>
                  <c:pt idx="23">
                    <c:v>48,0%</c:v>
                  </c:pt>
                  <c:pt idx="24">
                    <c:v>Media</c:v>
                  </c:pt>
                  <c:pt idx="25">
                    <c:v>48%</c:v>
                  </c:pt>
                  <c:pt idx="26">
                    <c:v>Menor</c:v>
                  </c:pt>
                  <c:pt idx="27">
                    <c:v>40%</c:v>
                  </c:pt>
                  <c:pt idx="28">
                    <c:v>Moderado</c:v>
                  </c:pt>
                  <c:pt idx="29">
                    <c:v>Reducir (mitigar)</c:v>
                  </c:pt>
                </c:lvl>
                <c:lvl>
                  <c:pt idx="0">
                    <c:v>Económico</c:v>
                  </c:pt>
                  <c:pt idx="1">
                    <c:v>demora en la entrega de las conciliaciones</c:v>
                  </c:pt>
                  <c:pt idx="2">
                    <c:v>no contar con información contable conciliada para toma de decisiones</c:v>
                  </c:pt>
                  <c:pt idx="3">
                    <c:v>Posibilidad de afectación Económico por demora en la entrega de las conciliaciones debido a no contar con información contable conciliada para toma de decisiones</c:v>
                  </c:pt>
                  <c:pt idx="4">
                    <c:v>Usuarios, productos y practicas , organizacionales</c:v>
                  </c:pt>
                  <c:pt idx="5">
                    <c:v>25</c:v>
                  </c:pt>
                  <c:pt idx="6">
                    <c:v>Media</c:v>
                  </c:pt>
                  <c:pt idx="7">
                    <c:v>60%</c:v>
                  </c:pt>
                  <c:pt idx="8">
                    <c:v>     Afectación menor a 10 SMLMV .</c:v>
                  </c:pt>
                  <c:pt idx="9">
                    <c:v>     Afectación menor a 10 SMLMV .</c:v>
                  </c:pt>
                  <c:pt idx="10">
                    <c:v>Leve</c:v>
                  </c:pt>
                  <c:pt idx="11">
                    <c:v>20%</c:v>
                  </c:pt>
                  <c:pt idx="12">
                    <c:v>Moderado</c:v>
                  </c:pt>
                  <c:pt idx="13">
                    <c:v>1</c:v>
                  </c:pt>
                  <c:pt idx="14">
                    <c:v>El contador hace relación de las conciliaciones elaboradas y pendientes.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Reducir (mitigar)</c:v>
                  </c:pt>
                </c:lvl>
                <c:lvl>
                  <c:pt idx="0">
                    <c:v>Reputacional</c:v>
                  </c:pt>
                  <c:pt idx="1">
                    <c:v>que los grupos de valor no reciban el mensaje informativo</c:v>
                  </c:pt>
                  <c:pt idx="2">
                    <c:v>fallas en el sistema tecnológico</c:v>
                  </c:pt>
                  <c:pt idx="3">
                    <c:v>Posibilidad de afectación Reputacional por que los grupos de valor no reciban el mensaje informativo debido a fallas en el sistema tecnológico</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Envió de la información a jefe de oficina asesora</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emisión una información inconsistente</c:v>
                  </c:pt>
                  <c:pt idx="2">
                    <c:v>falta de ética profesional al no verificar las fuentes de información</c:v>
                  </c:pt>
                  <c:pt idx="3">
                    <c:v>Posibilidad de afectación Reputacional por emisión una información inconsistente debido a falta de ética profesional al no verificar las fuentes de información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Jefe Oficina asesora hace Revisión y visto bueno de aprobación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congestión e incumplimiento con el cronograma establecido para las licitaciones públicas</c:v>
                  </c:pt>
                  <c:pt idx="2">
                    <c:v>sobre carga laboral de los funcionarios y alto número de supervisiones por funcionario.</c:v>
                  </c:pt>
                  <c:pt idx="3">
                    <c:v>Posibilidad de afectación Reputacional por congestión e incumplimiento con el cronograma establecido para las licitaciones públicas debido a sobre carga laboral de los funcionarios y alto número de supervisiones por funcionario.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como contingencia en la atención de las PQR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tramitar  oportunamente  las solicitudes y PQRS al no poderse realizar visitas</c:v>
                  </c:pt>
                  <c:pt idx="2">
                    <c:v>falta de logística (transporte) y diversidad de funciones  por cumplimientos de urgencia y sobrecarga laboral.</c:v>
                  </c:pt>
                  <c:pt idx="3">
                    <c:v>Posibilidad de afectación Reputacional por no tramitar  oportunamente  las solicitudes y PQRS al no poderse realizar visitas debido a falta de logística (transporte) y diversidad de funciones  por cumplimientos de urgencia y sobrecarga laboral.</c:v>
                  </c:pt>
                  <c:pt idx="4">
                    <c:v>Ejecucion y Administracion de procesos</c:v>
                  </c:pt>
                  <c:pt idx="5">
                    <c:v>25</c:v>
                  </c:pt>
                  <c:pt idx="6">
                    <c:v>Media</c:v>
                  </c:pt>
                  <c:pt idx="7">
                    <c:v>60%</c:v>
                  </c:pt>
                  <c:pt idx="8">
                    <c:v>     Afectación menor a 10 SMLMV .</c:v>
                  </c:pt>
                  <c:pt idx="9">
                    <c:v>     Afectación menor a 10 SMLMV .</c:v>
                  </c:pt>
                  <c:pt idx="10">
                    <c:v>Leve</c:v>
                  </c:pt>
                  <c:pt idx="11">
                    <c:v>20%</c:v>
                  </c:pt>
                  <c:pt idx="12">
                    <c:v>Moderado</c:v>
                  </c:pt>
                  <c:pt idx="13">
                    <c:v>2</c:v>
                  </c:pt>
                  <c:pt idx="14">
                    <c:v>La secretaria ejecutiva de la Subidrección realiza mensualmente seguimiento a las PQRS  enviando el reporte mensual de asignación a cada funcionario. 
Los profesionales especializados priorizan el apoyo logistico al personal de cada procedimiento semanlm</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Aceptar</c:v>
                  </c:pt>
                </c:lvl>
                <c:lvl>
                  <c:pt idx="0">
                    <c:v>Económico y Reputacional</c:v>
                  </c:pt>
                  <c:pt idx="1">
                    <c:v>incumplimiento al realizar evaluaciones a campo, lo que limita la realización efectiva de  los proyectos de inversión</c:v>
                  </c:pt>
                  <c:pt idx="2">
                    <c:v>fallas logísticas y situaciones de orden público</c:v>
                  </c:pt>
                  <c:pt idx="3">
                    <c:v>Posibilidad de afectación Económico y Reputacional por incumplimiento al realizar evaluaciones a campo, lo que limita la realización efectiva de  los proyectos de inversión debido a fallas logísticas y situaciones de orden público</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SAF y subdirección hacen programación eficaz de vehículos y funcionarios, el funcionario que sale a comisión diligencia formato de planeación semanal de vehículo, EDL relacionado con cumplimientos a la meta proyectada.</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Económico y Reputacional</c:v>
                  </c:pt>
                  <c:pt idx="1">
                    <c:v>falta de verificación de sanciones y medidas impuestas en los procesos sancionatorios </c:v>
                  </c:pt>
                  <c:pt idx="2">
                    <c:v>alto número de expedientes en etapa de seguimiento del proceso sancionatorio</c:v>
                  </c:pt>
                  <c:pt idx="3">
                    <c:v>Posibilidad de afectación Económico y Reputacional por falta de verificación de sanciones y medidas impuestas en los procesos sancionatorios  debido a alto número de expedientes en etapa de seguimiento del proceso sancionatorio</c:v>
                  </c:pt>
                  <c:pt idx="4">
                    <c:v>Usuarios, productos y practicas , organizacionales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y/o universitario según corresponda verifica la realización del seguimiento a las sanciones impuestas dentro del proceso sancionatorio de manera trimestral.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logística en la asignación de vehículos, problemas de orden publico y estado de las vías secundarias y terciarias para acceder a los sitios objeto de visita</c:v>
                  </c:pt>
                  <c:pt idx="3">
                    <c:v>Posibilidad de afectación Económico y Reputacional por la dificultad de realizar los operativos de control debido a falta de logística en la asignación de vehículos, problemas de orden publico y estado de las vías secundarias y terciarias para acceder a lo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personal para atender los operativos</c:v>
                  </c:pt>
                  <c:pt idx="3">
                    <c:v>Posibilidad de afectación Económico y Reputacional por la dificultad de realizar los operativos de control debido a falta de personal para atender los operativos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PQRSD sin tramite y/o extemporaneo </c:v>
                  </c:pt>
                  <c:pt idx="2">
                    <c:v>falta de seguimientos a la correspondencia radicada </c:v>
                  </c:pt>
                  <c:pt idx="3">
                    <c:v>Posibilidad de afectación Reputacional por PQRSD sin tramite y/o extemporaneo  debido a falta de seguimientos a la correspondencia radicada </c:v>
                  </c:pt>
                  <c:pt idx="4">
                    <c:v>Usuarios, productos y practicas , organizacionales</c:v>
                  </c:pt>
                  <c:pt idx="5">
                    <c:v>25</c:v>
                  </c:pt>
                  <c:pt idx="6">
                    <c:v>Media</c:v>
                  </c:pt>
                  <c:pt idx="7">
                    <c:v>60%</c:v>
                  </c:pt>
                  <c:pt idx="8">
                    <c:v>     Entre 50 y 100 SMLMV </c:v>
                  </c:pt>
                  <c:pt idx="9">
                    <c:v>     Entre 50 y 100 SMLMV </c:v>
                  </c:pt>
                  <c:pt idx="10">
                    <c:v>Moderado</c:v>
                  </c:pt>
                  <c:pt idx="11">
                    <c:v>60%</c:v>
                  </c:pt>
                  <c:pt idx="12">
                    <c:v>Moderado</c:v>
                  </c:pt>
                  <c:pt idx="13">
                    <c:v>1</c:v>
                  </c:pt>
                  <c:pt idx="14">
                    <c:v>El subdirector administrativo y financiero  realiza convocatoria mensualmente para comité de PQRSD  en donde se hace seguimiento de correspondencia sin trámite o exttemporaneo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 falta de seguimiento de los supervisores con carencia de rigor técnico, idoneidad y planificación de las actividades propias contractuales</c:v>
                  </c:pt>
                  <c:pt idx="2">
                    <c:v>falta compromiso y sentido de pertenencia, aunado a la falta de apoyo logístico de la entidad</c:v>
                  </c:pt>
                  <c:pt idx="3">
                    <c:v>Posibilidad de afectación Reputacional por  falta de seguimiento de los supervisores con carencia de rigor técnico, idoneidad y planificación de las actividades propias contractuales debido a falta compromiso y sentido de pertenencia, aunado a la falta de </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y universitarios efectúan acompañamiento al supervisor asignado, eleva recomendaciones de rigor técnico y administrativo en conocimiento del subdirector para la toma de decisiones, se efectúa revisión de informes y se efectúa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Económico y Reputacional</c:v>
                  </c:pt>
                  <c:pt idx="1">
                    <c:v>demoras de implementación, dotación entrega de insumos ocasionando incumplimiento al cronograma por parte del contratista</c:v>
                  </c:pt>
                  <c:pt idx="2">
                    <c:v>la falta de compromiso del operador; por baja calidad de los insumos, por falta de ética y rigor técnico</c:v>
                  </c:pt>
                  <c:pt idx="3">
                    <c:v>Posibilidad de afectación Económico y Reputacional por demoras de implementación, dotación entrega de insumos ocasionando incumplimiento al cronograma por parte del contratista debido a la falta de compromiso del operador; por baja calidad de los insumos,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efectúan seguimiento a los convenios o contratos con revisión de informes, visitas de campo y eleva en los informes de gestión recomendaciones o requerimientos de rigor técnico para la toma de decisión por par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pérdida parcial o total de las inversiones por falta de estudios o diseños bien elaborados; generando afectación</c:v>
                  </c:pt>
                  <c:pt idx="2">
                    <c:v>que el personal asignado carece de idoneidad y experticia y por premura de solicitudes internas a la gestión</c:v>
                  </c:pt>
                  <c:pt idx="3">
                    <c:v>Posibilidad de afectación Económico y Reputacional por pérdida parcial o total de las inversiones por falta de estudios o diseños bien elaborados; generando afectación debido a que el personal asignado carece de idoneidad y experticia y por premura de soli</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 eleva con requerimientos y recomendaciones de rigor técnico en reuniones técnicas con el personal de apoyo indicando falencias para corregir y aportar a la toma de decisiones.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falta de continuidad en los proyectos establecidos</c:v>
                  </c:pt>
                  <c:pt idx="2">
                    <c:v>no efectuar los seguimientos verificadores para el cumplimiento contractual, por falta de asignación de recursos y personal técnica asignada con carencia de idoneidad</c:v>
                  </c:pt>
                  <c:pt idx="3">
                    <c:v>Posibilidad de afectación Económico y Reputacional por falta de continuidad en los proyectos establecidos por no efectuar los seguimientos verificadores para el cumplimiento contractual, por falta de asignación de recursos y personal técnica asignada con c</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realizan informes de gestión y seguimiento a las supervisiones con recomendaciones de mantenimientos y seguimientos al subdirector para que sean tenidos en cuenta las recomendaciones respectivas, y se asigne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no dar efectividad a la instrumentalización de la Política Pública de Educación Ambiental, del calendario ecológico y cronograma general de la Dirección para la realización de eventos marco socioambientales</c:v>
                  </c:pt>
                  <c:pt idx="2">
                    <c:v>la falta de experticia e idoneidad y compromiso de parte de los profesionales de apoyo a la gestión</c:v>
                  </c:pt>
                  <c:pt idx="3">
                    <c:v>Posibilidad de afectación Reputacional por no dar efectividad a la instrumentalización de la Política Pública de Educación Ambiental, del calendario ecológico y cronograma general de la Dirección para la realización de eventos marco socioambientales debido</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realiza distribución de solicitudes conforme a la existencia del personal de apoyo haciendo énfasis en los perfiles profesionales y conforme a las obligaciones contractuales, implementa verificación en el desempeño a través de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dar atención y efectividad a los procesos previos licitatorios</c:v>
                  </c:pt>
                  <c:pt idx="2">
                    <c:v>la falta de idoneidad técnica, estructuración sin rigor técnico, alteración de documentos sin verificación definitiva por omisión del funcionario asignado en la gestión técnico - contractual - administrativo</c:v>
                  </c:pt>
                  <c:pt idx="3">
                    <c:v>Posibilidad de afectación Económico y Reputacional por no dar atención y efectividad a los procesos previos licitatorios debido a la falta de idoneidad técnica, estructuración sin rigor técnico, alteración de documentos sin verificación definitiva por omis</c:v>
                  </c:pt>
                  <c:pt idx="4">
                    <c:v>Ejecucion y Administracion de procesos</c:v>
                  </c:pt>
                  <c:pt idx="5">
                    <c:v>40</c:v>
                  </c:pt>
                  <c:pt idx="6">
                    <c:v>Media</c:v>
                  </c:pt>
                  <c:pt idx="7">
                    <c:v>60%</c:v>
                  </c:pt>
                  <c:pt idx="8">
                    <c:v>     Entre 100 y 500 SMLMV </c:v>
                  </c:pt>
                  <c:pt idx="9">
                    <c:v>     Entre 100 y 500 SMLMV </c:v>
                  </c:pt>
                  <c:pt idx="10">
                    <c:v>Mayor</c:v>
                  </c:pt>
                  <c:pt idx="11">
                    <c:v>80%</c:v>
                  </c:pt>
                  <c:pt idx="12">
                    <c:v>Alto</c:v>
                  </c:pt>
                  <c:pt idx="13">
                    <c:v>1</c:v>
                  </c:pt>
                  <c:pt idx="14">
                    <c:v>El subdirector de SDAS asignará el o los profesionales competentes e idoneos para la elaborar los estudios previos de acuerdo al manual de funciones y competencias laborales.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estudios previos con debilidades técnicas</c:v>
                  </c:pt>
                  <c:pt idx="2">
                    <c:v>la falta de idoneidad técnica, estructuración sin rigor técnico,  del o los funcionario (s)asignado (s) en la gestión técnico - contractual - administrativo</c:v>
                  </c:pt>
                  <c:pt idx="3">
                    <c:v>Posibilidad de afectación Económico y Reputacional por estudios previos con debilidades técnicas debido a la falta de idoneidad técnica, estructuración sin rigor técnico,  del o los funcionario (s)asignado (s) en la gestión técnico - contractual - administ</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o universitario encargado de la supervisión, realiza perdiodicamente revisión de los reportes de las supervisiones en los contratos o convenios que se encuentran en ejecución; los comités técnicos multidisciplinarios de apoyo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no dar atención a las solicitudes de asesoría y asistencia técnica de manera efectiva</c:v>
                  </c:pt>
                  <c:pt idx="2">
                    <c:v>por omisión del funcionario en la gestión misional</c:v>
                  </c:pt>
                  <c:pt idx="3">
                    <c:v>Posibilidad de afectación Reputacional por no dar atención a las solicitudes de asesoría y asistencia técnica de manera efectiva debido a por omisión del funcionario en la gestión misional</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distribuye las solicitudes con el personal de apoyo a la gestión conforme a los temas de educación y gestión socioambiental, deja en matriz drive cronograma (agenda de trabajo) del responsable y equipo de apoyo a la gestión,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la dificultad en la ubicación de los destinatarios que residen en zonas veredales lejanas al casco urbano y errores en el proceso de notificación de actos administrativo</c:v>
                  </c:pt>
                  <c:pt idx="2">
                    <c:v>Posibilidad de afectación Notificación y comunicación de actos administrativos asociados a los trámites ambientales.  por Económica y Reputacional debido a la dificultad en la ubicación de los destinatarios que residen en zonas veredales lejanas al casco u</c:v>
                  </c:pt>
                  <c:pt idx="3">
                    <c:v>Posibilidad de afectación Económica y Reputacional por la dificultad en la ubicación de los destinatarios que residen en zonas veredales lejanas al casco urbano y errores en el proceso de notificación de actos administrativo debido a Posibilidad de afectac</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2</c:v>
                  </c:pt>
                  <c:pt idx="14">
                    <c:v>
1. Profesional Especializado de secretaria de la subdirección juridica desarrolla una matriz de control de evaluación y seguimiento al estado de notificaciones de los expedientes. 
2 El jefe de las oficinas territoriales realizan la verificación de la ma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la Radicación de documentación sin cumplimiento de la totalidad de los requisitos, errores en la numeración consecutiva de comunicaciones de entrada y salida, incumplimiento en el escaneo de la documentación de ingreso y de salida, así como incumplimiento</c:v>
                  </c:pt>
                  <c:pt idx="2">
                    <c:v>Personal insuficiente para atender la demanda, 
Falta de elementos que permitan la digitalización de los documentos radicados en la sede territorial y
Seguridad de la información.</c:v>
                  </c:pt>
                  <c:pt idx="3">
                    <c:v>Posibilidad de afectación Reputacional por la Radicación de documentación sin cumplimiento de la totalidad de los requisitos, errores en la numeración consecutiva de comunicaciones de entrada y salida, incumplimiento en el escaneo de la documentación de in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verifica cargue de información en plataforma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 la generación de impactos a recursos naturales o patologías a seres vivos y/o zoonosis</c:v>
                  </c:pt>
                  <c:pt idx="2">
                    <c:v>la mala disposición  de los residuos provenientes de la atención a individuos de fauna en el CAV </c:v>
                  </c:pt>
                  <c:pt idx="3">
                    <c:v>Posibilidad de afectación Económico y Reputacional por  la generación de impactos a recursos naturales o patologías a seres vivos y/o zoonosis debido a la mala disposición  de los residuos provenientes de la atención a individuos de fauna en el CAV </c:v>
                  </c:pt>
                  <c:pt idx="4">
                    <c:v>Ejecucion y Administracion de procesos</c:v>
                  </c:pt>
                  <c:pt idx="5">
                    <c:v>480</c:v>
                  </c:pt>
                  <c:pt idx="6">
                    <c:v>Media</c:v>
                  </c:pt>
                  <c:pt idx="7">
                    <c:v>60%</c:v>
                  </c:pt>
                  <c:pt idx="8">
                    <c:v>     El riesgo afecta la imagen de alguna área de la organización</c:v>
                  </c:pt>
                  <c:pt idx="9">
                    <c:v>     El riesgo afecta la imagen de alguna área de la organización</c:v>
                  </c:pt>
                  <c:pt idx="10">
                    <c:v>Leve</c:v>
                  </c:pt>
                  <c:pt idx="11">
                    <c:v>20%</c:v>
                  </c:pt>
                  <c:pt idx="12">
                    <c:v>Moderado</c:v>
                  </c:pt>
                  <c:pt idx="13">
                    <c:v>1</c:v>
                  </c:pt>
                  <c:pt idx="14">
                    <c:v>El profesional especializado vigila y genera las alertas de manera mensual  sobre el nivel de ejecucion de contrato del gestor externo encargado de la recolección, transporte, manejo y disposición final de los residuos</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Leve</c:v>
                  </c:pt>
                  <c:pt idx="27">
                    <c:v>20%</c:v>
                  </c:pt>
                  <c:pt idx="28">
                    <c:v>Bajo</c:v>
                  </c:pt>
                  <c:pt idx="29">
                    <c:v>Reducir (mitigar)</c:v>
                  </c:pt>
                </c:lvl>
                <c:lvl>
                  <c:pt idx="0">
                    <c:v>Reputacional</c:v>
                  </c:pt>
                  <c:pt idx="1">
                    <c:v>la Afectación a la fauna silvestre</c:v>
                  </c:pt>
                  <c:pt idx="2">
                    <c:v>no dar una atención adecuada y oportuna de los especímenes por la extensión del territorio.</c:v>
                  </c:pt>
                  <c:pt idx="3">
                    <c:v>Posibilidad de afectación Reputacional por la Afectación a la fauna silvestre debido a no dar una atención adecuada y oportuna de los especímenes por la extensión del territorio.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Profesional universitario realiza capacitaciones de manera trimestral  en la normatividad ambiental a grupos de apoyo como las alcaldias municipales, policia nacional y ejercito nacional. 
Profesional universitario articula con los procesos de CORTOLIMA d</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de la normatividad aplicable al ajuste del factor regional </c:v>
                  </c:pt>
                  <c:pt idx="2">
                    <c:v>dependencia de un tercero acreditado para los análisis de calidad del agua </c:v>
                  </c:pt>
                  <c:pt idx="3">
                    <c:v>Posibilidad de afectación Reputacional por incumplimiento de la normatividad aplicable al ajuste del factor regional  debido a dependencia de un tercero acreditado para los análisis de calidad del agua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supervisor realiza verificación del contrato para el  cumplimiento de las obligaciones contractuales de manera mensual.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cobro de la tarifa de seguimiento ambiental y la no verificación del cumplimiento de las obligaciones ambientales </c:v>
                  </c:pt>
                  <c:pt idx="2">
                    <c:v>por el alto número de expedientes en seguimiento ambiental. </c:v>
                  </c:pt>
                  <c:pt idx="3">
                    <c:v>Posibilidad de afectación Económico y Reputacional por no cobro de la tarifa de seguimiento ambiental y la no verificación del cumplimiento de las obligaciones ambientales   por el alto número de expedientes en seguimiento ambiental. </c:v>
                  </c:pt>
                  <c:pt idx="4">
                    <c:v>Ejecucion y Administracion de procesos</c:v>
                  </c:pt>
                  <c:pt idx="5">
                    <c:v>5001</c:v>
                  </c:pt>
                  <c:pt idx="6">
                    <c:v>Muy Alta</c:v>
                  </c:pt>
                  <c:pt idx="7">
                    <c:v>100%</c:v>
                  </c:pt>
                  <c:pt idx="8">
                    <c:v>     Mayor a 500 SMLMV </c:v>
                  </c:pt>
                  <c:pt idx="9">
                    <c:v>     Mayor a 500 SMLMV </c:v>
                  </c:pt>
                  <c:pt idx="10">
                    <c:v>Catastrófico</c:v>
                  </c:pt>
                  <c:pt idx="11">
                    <c:v>100%</c:v>
                  </c:pt>
                  <c:pt idx="12">
                    <c:v>Extremo</c:v>
                  </c:pt>
                  <c:pt idx="13">
                    <c:v>1</c:v>
                  </c:pt>
                  <c:pt idx="14">
                    <c:v>El profesional especializado de la subdirección de administración de recursos naturales y jefes de oficina territorial verifica el estado de los expedientes asignados a los profesionales para seguimiento ambiental semanalmente.</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Catastrófico</c:v>
                  </c:pt>
                  <c:pt idx="27">
                    <c:v>100%</c:v>
                  </c:pt>
                  <c:pt idx="28">
                    <c:v>Extremo</c:v>
                  </c:pt>
                  <c:pt idx="29">
                    <c:v>Reducir (mitigar)</c:v>
                  </c:pt>
                </c:lvl>
                <c:lvl>
                  <c:pt idx="0">
                    <c:v>Reputacional</c:v>
                  </c:pt>
                  <c:pt idx="1">
                    <c:v>que la Información se encuentre desactualizada en el  aplicativo "autorizaciones ambientales".</c:v>
                  </c:pt>
                  <c:pt idx="2">
                    <c:v>falta de registro de movimientos de trámite </c:v>
                  </c:pt>
                  <c:pt idx="3">
                    <c:v>Posibilidad de afectación Reputacional por que la Información se encuentre desactualizada en el  aplicativo "autorizaciones ambientales". debido a falta de registro de movimientos de trámite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Coordinador  del proceso 
verificar que cada expediente que llegue a la coordinación este cargado y descargado en el aplicativo de progcortolima y tramités en linea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Impacto</c:v>
                  </c:pt>
                  <c:pt idx="1">
                    <c:v>Causa Inmediata</c:v>
                  </c:pt>
                  <c:pt idx="2">
                    <c:v>Causa Raíz</c:v>
                  </c:pt>
                  <c:pt idx="3">
                    <c:v>Descripción del Riesgo</c:v>
                  </c:pt>
                  <c:pt idx="4">
                    <c:v>Clasificación del Riesgo</c:v>
                  </c:pt>
                  <c:pt idx="5">
                    <c:v>Frecuencia con la cual se realiza la actividad</c:v>
                  </c:pt>
                  <c:pt idx="6">
                    <c:v>Probabilidad Inherente</c:v>
                  </c:pt>
                  <c:pt idx="7">
                    <c:v>% P</c:v>
                  </c:pt>
                  <c:pt idx="8">
                    <c:v>Criterios de impacto</c:v>
                  </c:pt>
                  <c:pt idx="9">
                    <c:v>Validación</c:v>
                  </c:pt>
                  <c:pt idx="10">
                    <c:v>Impacto </c:v>
                  </c:pt>
                  <c:pt idx="11">
                    <c:v>% I</c:v>
                  </c:pt>
                  <c:pt idx="12">
                    <c:v>Zona de Riesgo Inherente</c:v>
                  </c:pt>
                  <c:pt idx="13">
                    <c:v>No. Control</c:v>
                  </c:pt>
                  <c:pt idx="14">
                    <c:v>Descripción del Control</c:v>
                  </c:pt>
                  <c:pt idx="15">
                    <c:v>Afectación</c:v>
                  </c:pt>
                  <c:pt idx="16">
                    <c:v>Tipo</c:v>
                  </c:pt>
                  <c:pt idx="17">
                    <c:v>Implementación</c:v>
                  </c:pt>
                  <c:pt idx="18">
                    <c:v>Calificación</c:v>
                  </c:pt>
                  <c:pt idx="19">
                    <c:v>Documentación</c:v>
                  </c:pt>
                  <c:pt idx="20">
                    <c:v>Frecuencia</c:v>
                  </c:pt>
                  <c:pt idx="21">
                    <c:v>Evidencia</c:v>
                  </c:pt>
                  <c:pt idx="22">
                    <c:v>Responsable</c:v>
                  </c:pt>
                  <c:pt idx="23">
                    <c:v>Probabilidad Residual</c:v>
                  </c:pt>
                  <c:pt idx="24">
                    <c:v>Probabilidad Residual Final</c:v>
                  </c:pt>
                  <c:pt idx="25">
                    <c:v>% PR</c:v>
                  </c:pt>
                  <c:pt idx="26">
                    <c:v>Impacto Residual Final</c:v>
                  </c:pt>
                  <c:pt idx="27">
                    <c:v>% IR</c:v>
                  </c:pt>
                  <c:pt idx="28">
                    <c:v>Zona de Riesgo Final</c:v>
                  </c:pt>
                  <c:pt idx="29">
                    <c:v>Tratamiento</c:v>
                  </c:pt>
                  <c:pt idx="30">
                    <c:v>Plan de Acción</c:v>
                  </c:pt>
                  <c:pt idx="31">
                    <c:v>Responsable</c:v>
                  </c:pt>
                  <c:pt idx="32">
                    <c:v>Fecha Implementación</c:v>
                  </c:pt>
                  <c:pt idx="33">
                    <c:v>Fecha Seguimiento</c:v>
                  </c:pt>
                  <c:pt idx="34">
                    <c:v>Seguimiento</c:v>
                  </c:pt>
                  <c:pt idx="35">
                    <c:v>Estado</c:v>
                  </c:pt>
                </c:lvl>
                <c:lvl>
                  <c:pt idx="9">
                    <c:v>Observación de criterio</c:v>
                  </c:pt>
                  <c:pt idx="10">
                    <c:v>
Inherente</c:v>
                  </c:pt>
                  <c:pt idx="16">
                    <c:v>Atributos</c:v>
                  </c:pt>
                </c:lvl>
                <c:lvl>
                  <c:pt idx="6">
                    <c:v>Análisis del riesgo inherente</c:v>
                  </c:pt>
                  <c:pt idx="13">
                    <c:v>Evaluación del riesgo - Valoración de los controles</c:v>
                  </c:pt>
                  <c:pt idx="23">
                    <c:v>Evaluación del riesgo - Nivel del riesgo residual</c:v>
                  </c:pt>
                  <c:pt idx="30">
                    <c:v>Plan de Acción</c:v>
                  </c:pt>
                </c:lvl>
                <c:lvl>
                  <c:pt idx="1">
                    <c:v>MOTIVO DE ACTUALIZACIÓN:</c:v>
                  </c:pt>
                  <c:pt idx="5">
                    <c:v>Actualización Semestral</c:v>
                  </c:pt>
                  <c:pt idx="15">
                    <c:v>RESPONSABLE: </c:v>
                  </c:pt>
                  <c:pt idx="18">
                    <c:v>PROFESIONAL UNIVERSITARIO A CARGO DEL SISTEMA </c:v>
                  </c:pt>
                </c:lvl>
                <c:lvl>
                  <c:pt idx="34">
                    <c:v>Pag.:</c:v>
                  </c:pt>
                  <c:pt idx="35">
                    <c:v>___ de ___</c:v>
                  </c:pt>
                </c:lvl>
                <c:lvl>
                  <c:pt idx="34">
                    <c:v>Versión:          00</c:v>
                  </c:pt>
                </c:lvl>
                <c:lvl>
                  <c:pt idx="34">
                    <c:v>Código:</c:v>
                  </c:pt>
                  <c:pt idx="35">
                    <c:v>F_EI_001</c:v>
                  </c:pt>
                </c:lvl>
              </c:multiLvlStrCache>
            </c:multiLvlStrRef>
          </c:cat>
          <c:val>
            <c:numRef>
              <c:f>'Mapa Riesgos operativos CORTOLI'!$E$98:$AO$98</c:f>
              <c:numCache>
                <c:formatCode>General</c:formatCode>
                <c:ptCount val="37"/>
                <c:pt idx="0">
                  <c:v>0</c:v>
                </c:pt>
                <c:pt idx="1">
                  <c:v>0</c:v>
                </c:pt>
                <c:pt idx="2">
                  <c:v>0</c:v>
                </c:pt>
                <c:pt idx="3">
                  <c:v>0</c:v>
                </c:pt>
                <c:pt idx="4">
                  <c:v>0</c:v>
                </c:pt>
                <c:pt idx="5">
                  <c:v>60</c:v>
                </c:pt>
                <c:pt idx="6">
                  <c:v>0</c:v>
                </c:pt>
                <c:pt idx="7" formatCode="0%">
                  <c:v>0.6</c:v>
                </c:pt>
                <c:pt idx="8" formatCode="0%">
                  <c:v>0</c:v>
                </c:pt>
                <c:pt idx="9" formatCode="0%">
                  <c:v>0</c:v>
                </c:pt>
                <c:pt idx="10">
                  <c:v>0</c:v>
                </c:pt>
                <c:pt idx="11" formatCode="0%">
                  <c:v>0.2</c:v>
                </c:pt>
                <c:pt idx="12">
                  <c:v>0</c:v>
                </c:pt>
                <c:pt idx="13">
                  <c:v>1</c:v>
                </c:pt>
                <c:pt idx="14">
                  <c:v>0</c:v>
                </c:pt>
                <c:pt idx="15">
                  <c:v>0</c:v>
                </c:pt>
                <c:pt idx="16">
                  <c:v>0</c:v>
                </c:pt>
                <c:pt idx="17">
                  <c:v>0</c:v>
                </c:pt>
                <c:pt idx="18" formatCode="0%">
                  <c:v>0</c:v>
                </c:pt>
                <c:pt idx="19">
                  <c:v>0</c:v>
                </c:pt>
                <c:pt idx="20">
                  <c:v>0</c:v>
                </c:pt>
                <c:pt idx="21">
                  <c:v>0</c:v>
                </c:pt>
                <c:pt idx="22">
                  <c:v>0</c:v>
                </c:pt>
                <c:pt idx="23" formatCode="0.0%">
                  <c:v>0.36</c:v>
                </c:pt>
                <c:pt idx="24">
                  <c:v>0</c:v>
                </c:pt>
                <c:pt idx="25" formatCode="0%">
                  <c:v>0.36</c:v>
                </c:pt>
                <c:pt idx="26">
                  <c:v>0</c:v>
                </c:pt>
                <c:pt idx="27" formatCode="0%">
                  <c:v>0.2</c:v>
                </c:pt>
                <c:pt idx="28">
                  <c:v>0</c:v>
                </c:pt>
                <c:pt idx="29">
                  <c:v>0</c:v>
                </c:pt>
              </c:numCache>
            </c:numRef>
          </c:val>
          <c:extLst>
            <c:ext xmlns:c16="http://schemas.microsoft.com/office/drawing/2014/chart" uri="{C3380CC4-5D6E-409C-BE32-E72D297353CC}">
              <c16:uniqueId val="{00000002-9CAF-4B9E-9F99-B5E1DF5FA17E}"/>
            </c:ext>
          </c:extLst>
        </c:ser>
        <c:ser>
          <c:idx val="3"/>
          <c:order val="3"/>
          <c:tx>
            <c:strRef>
              <c:f>'Mapa Riesgos operativos CORTOLI'!$A$99:$D$99</c:f>
              <c:strCache>
                <c:ptCount val="4"/>
                <c:pt idx="0">
                  <c:v>132</c:v>
                </c:pt>
                <c:pt idx="1">
                  <c:v>Gestión Administrativa</c:v>
                </c:pt>
                <c:pt idx="2">
                  <c:v>Apoyo</c:v>
                </c:pt>
                <c:pt idx="3">
                  <c:v>Administrar los bienes e inventarios a cargo de la Corporación</c:v>
                </c:pt>
              </c:strCache>
            </c:strRef>
          </c:tx>
          <c:spPr>
            <a:solidFill>
              <a:schemeClr val="accent4"/>
            </a:solidFill>
            <a:ln>
              <a:noFill/>
            </a:ln>
            <a:effectLst/>
          </c:spPr>
          <c:invertIfNegative val="0"/>
          <c:cat>
            <c:multiLvlStrRef>
              <c:f>'Mapa Riesgos operativos CORTOLI'!$E$1:$AO$96</c:f>
              <c:multiLvlStrCache>
                <c:ptCount val="37"/>
                <c:lvl>
                  <c:pt idx="0">
                    <c:v>Reputacional</c:v>
                  </c:pt>
                  <c:pt idx="1">
                    <c:v>Separación incorrecta de residuos solidos en la fuente</c:v>
                  </c:pt>
                  <c:pt idx="2">
                    <c:v>la falta de educación ambiental de nuevos funcionarios, contratistas y pasantes</c:v>
                  </c:pt>
                  <c:pt idx="3">
                    <c:v>Posibilidad de afectación Reputacional por Separación incorrecta de residuos solidos en la fuente debido a la falta de educación ambiental de nuevos funcionarios, contratistas y pasantes</c:v>
                  </c:pt>
                  <c:pt idx="4">
                    <c:v>Usuarios, productos y practicas , organizacionales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del Sistema de Gestion  verifica el cargue de los documentos aprobados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la falta de cargue de los documentos aprobados en la plataforma por parte del funcionario encargado</c:v>
                  </c:pt>
                  <c:pt idx="3">
                    <c:v>Posibilidad de afectación Reputacional por Documentos en intranet desactualizados debido a la falta de cargue de los documentos aprobados en la plataforma por parte del funcionario encargado</c:v>
                  </c:pt>
                  <c:pt idx="4">
                    <c:v>Ejecucion y Administracion de procesos</c:v>
                  </c:pt>
                  <c:pt idx="5">
                    <c:v>3</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universitario del Sistema de Gestion  verifica el cargue de los documentos aprobados con el acta de la mesa temática.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Los procesos no actualizan los procedimientos conforme a las necesidades del servicio y/o normas</c:v>
                  </c:pt>
                  <c:pt idx="3">
                    <c:v>Posibilidad de afectación Reputacional por Documentos en intranet desactualizados debido a Los procesos no actualizan los procedimientos conforme a las necesidades del servicio y/o normas</c:v>
                  </c:pt>
                  <c:pt idx="4">
                    <c:v>Ejecucion y Administracion de procesos</c:v>
                  </c:pt>
                  <c:pt idx="5">
                    <c:v>12</c:v>
                  </c:pt>
                  <c:pt idx="6">
                    <c:v>Baja</c:v>
                  </c:pt>
                  <c:pt idx="7">
                    <c:v>40%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Moderado</c:v>
                  </c:pt>
                  <c:pt idx="13">
                    <c:v>1</c:v>
                  </c:pt>
                  <c:pt idx="14">
                    <c:v>El coordinador del proceso hace vigilancia de las normas aplicables y las incluye en el normograma, verificando si la norma es aplicable a algun procedimiento, solicitando la actualización al profesional competente</c:v>
                  </c:pt>
                  <c:pt idx="15">
                    <c:v>Probabilidad</c:v>
                  </c:pt>
                  <c:pt idx="16">
                    <c:v>Preventivo</c:v>
                  </c:pt>
                  <c:pt idx="17">
                    <c:v>Manual</c:v>
                  </c:pt>
                  <c:pt idx="18">
                    <c:v>40%</c:v>
                  </c:pt>
                  <c:pt idx="19">
                    <c:v>Sin Documentar</c:v>
                  </c:pt>
                  <c:pt idx="20">
                    <c:v>Continua</c:v>
                  </c:pt>
                  <c:pt idx="21">
                    <c:v>Con Registro</c:v>
                  </c:pt>
                  <c:pt idx="22">
                    <c:v>SI</c:v>
                  </c:pt>
                  <c:pt idx="23">
                    <c:v>24,0%</c:v>
                  </c:pt>
                  <c:pt idx="24">
                    <c:v>Baja</c:v>
                  </c:pt>
                  <c:pt idx="25">
                    <c:v>24%</c:v>
                  </c:pt>
                  <c:pt idx="26">
                    <c:v>Menor</c:v>
                  </c:pt>
                  <c:pt idx="27">
                    <c:v>40%</c:v>
                  </c:pt>
                  <c:pt idx="28">
                    <c:v>Moderado</c:v>
                  </c:pt>
                  <c:pt idx="29">
                    <c:v>Aceptar</c:v>
                  </c:pt>
                  <c:pt idx="36">
                    <c:v>HSEQ</c:v>
                  </c:pt>
                </c:lvl>
                <c:lvl>
                  <c:pt idx="0">
                    <c:v>Económica</c:v>
                  </c:pt>
                  <c:pt idx="1">
                    <c:v>Falta de actualizacion de la plataforma eKOGUI</c:v>
                  </c:pt>
                  <c:pt idx="2">
                    <c:v>Incumplimiento de las obligaciones contractuales de los abogados externos</c:v>
                  </c:pt>
                  <c:pt idx="3">
                    <c:v>Posibilidad de afectación Económica por Falta de actualizacion de la plataforma eKOGUI debido a Incumplimiento de las obligaciones contractuales de los abogados externos</c:v>
                  </c:pt>
                  <c:pt idx="4">
                    <c:v>Ejecucion y Administracion de procesos</c:v>
                  </c:pt>
                  <c:pt idx="5">
                    <c:v>450</c:v>
                  </c:pt>
                  <c:pt idx="6">
                    <c:v>Media</c:v>
                  </c:pt>
                  <c:pt idx="7">
                    <c:v>60%</c:v>
                  </c:pt>
                  <c:pt idx="8">
                    <c:v>     Entre 10 y 50 SMLMV </c:v>
                  </c:pt>
                  <c:pt idx="9">
                    <c:v>     Entre 10 y 50 SMLMV </c:v>
                  </c:pt>
                  <c:pt idx="10">
                    <c:v>Menor</c:v>
                  </c:pt>
                  <c:pt idx="11">
                    <c:v>40%</c:v>
                  </c:pt>
                  <c:pt idx="12">
                    <c:v>Moderado</c:v>
                  </c:pt>
                  <c:pt idx="13">
                    <c:v>1</c:v>
                  </c:pt>
                  <c:pt idx="14">
                    <c:v>El profesional especializado del proceso incluye en la JOC la obligacion de actualizacion del eKOGUI y supervisa esa obligacion previo al pago de la cuenta de cobro.</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Aceptar</c:v>
                  </c:pt>
                </c:lvl>
                <c:lvl>
                  <c:pt idx="0">
                    <c:v>Reputacional</c:v>
                  </c:pt>
                  <c:pt idx="1">
                    <c:v>liquidacion inoportuna de nomina</c:v>
                  </c:pt>
                  <c:pt idx="2">
                    <c:v>fallas en el modulo en la nomina web</c:v>
                  </c:pt>
                  <c:pt idx="3">
                    <c:v>Posibilidad de afectación Reputacional por liquidacion inoportuna de nomina debido a fallas en el modulo en la nomina web</c:v>
                  </c:pt>
                  <c:pt idx="4">
                    <c:v>Fallas Tecnologicas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revisa y ordena la elaboración  de la nomina para el pago oportuno de esta, disponiendo de un mecanismo alterno para la liquidación de la nómina.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liquidacion inoportuna de nomina</c:v>
                  </c:pt>
                  <c:pt idx="2">
                    <c:v>  la falta de recursos y/o falta de gestión de los funcionarios del proceso.</c:v>
                  </c:pt>
                  <c:pt idx="3">
                    <c:v>Posibilidad de afectación Económica y Reputacional por liquidacion inoportuna de nomina debido a   la falta de recursos y/o falta de gestión de los funcionarios del proceso.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gestiona las actividades establecidas en los cronogramas y entrega a la oficina de planeacion trimestralmente los resultados esperados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Falta de ejecución de los planes</c:v>
                  </c:pt>
                  <c:pt idx="2">
                    <c:v>escasa  planeación para proveer los cargos vacantes en la vigencia.</c:v>
                  </c:pt>
                  <c:pt idx="3">
                    <c:v>Posibilidad de afectación Económico y Reputacional por Falta de ejecución de los planes debido a escasa  planeación para proveer los cargos vacantes en la vigencia.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La profesional especializada del proceso de la GTH revisa cada vez que se realiza un nombramiento verificando la información y soportes a portados en la hoja de vida del aspirante frente a los requisitos establecidos en el Manual de Funciones y Competenci</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 y Reputacional</c:v>
                  </c:pt>
                  <c:pt idx="1">
                    <c:v>sanción efectuada por parte de entes de control u otro ente regulador</c:v>
                  </c:pt>
                  <c:pt idx="2">
                    <c:v>falta de objetividad frente al desarrollo de la auditoria interna, evaluación y seguimiento a los planes, programas y proyectos; producto de falta de conocimiento del auditor, intención del auditor de desviar u ocultar información, presiones internas o ex</c:v>
                  </c:pt>
                  <c:pt idx="3">
                    <c:v>Posibilidad de afectación Económico y Reputacional por sanción efectuada por parte de entes de control u otro ente regulador debido a falta de objetividad frente al desarrollo de la auditoria interna, evaluación y seguimiento a los planes, programas y proy</c:v>
                  </c:pt>
                  <c:pt idx="4">
                    <c:v>Ejecucion y Administracion de procesos</c:v>
                  </c:pt>
                  <c:pt idx="5">
                    <c:v>26</c:v>
                  </c:pt>
                  <c:pt idx="6">
                    <c:v>Media</c:v>
                  </c:pt>
                  <c:pt idx="7">
                    <c:v>60%</c:v>
                  </c:pt>
                  <c:pt idx="8">
                    <c:v>     Entre 100 y 500 SMLMV </c:v>
                  </c:pt>
                  <c:pt idx="9">
                    <c:v>     Entre 100 y 500 SMLMV </c:v>
                  </c:pt>
                  <c:pt idx="10">
                    <c:v>Mayor</c:v>
                  </c:pt>
                  <c:pt idx="11">
                    <c:v>80%</c:v>
                  </c:pt>
                  <c:pt idx="12">
                    <c:v>Alto</c:v>
                  </c:pt>
                  <c:pt idx="13">
                    <c:v>1</c:v>
                  </c:pt>
                  <c:pt idx="14">
                    <c:v>El jefe de la oficina de control interno a la gestión, verifica la competencia del personal, gestiona la formulación y ejecución del plan de capacitaciones de la OCIG, revisa y valida los informes preliminares.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hallazgos generados por los organismos de control y/o notificaciones de entidades externas</c:v>
                  </c:pt>
                  <c:pt idx="2">
                    <c:v>la presentación de informes con inconsistencias</c:v>
                  </c:pt>
                  <c:pt idx="3">
                    <c:v>Posibilidad de afectación Reputacional por hallazgos generados por los organismos de control y/o notificaciones de entidades externas debido a la presentación de informes con inconsistencias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y valida la idoneidad de los  informes previo a su entrega y/o cargue a los entes de control, con el fin de asegurar la presentación información veraz y confiable.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hallazgos generados por los organismos de control y/o notificaciones de entidades externas</c:v>
                  </c:pt>
                  <c:pt idx="2">
                    <c:v>la presentación de los informes de ley por fuera de los términos</c:v>
                  </c:pt>
                  <c:pt idx="3">
                    <c:v>Posibilidad de afectación Reputacional por hallazgos generados por los organismos de control y/o notificaciones de entidades externas debido a la presentación de los informes de ley por fuera de los términos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el inventario de informes con el fin de asegurar la presentación en los términos de ley, se revisan los informes próximos a presentar con el fin de informar a los responsables de los procesos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Económico y Reputacional por reportar información desarticulada y no depurada en el informe de gestión debido a falta de unificación y articulación de criterios técnicos, falta de competencia del personal encargado de recopilar,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Remitir la solicitud de información para el Informe de Gestión adjuntando formato e instructivo para su diligenciamiento.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Evaluación periódica de cumplimiento de metas del PAC en comité de dirección. Formulación, revisión y actualización de instrumentos de planificación, actualización del normograma por dependencia.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revisa los lineamientos establecidos para la inscripción de proyectos en el banco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servicios inactivos, funcionarios desatendidos, continuidad del negocio deficiente </c:v>
                  </c:pt>
                  <c:pt idx="2">
                    <c:v>fallas de comunicación, parametrización errada monitoreo ineficiente y oportunidad escaza</c:v>
                  </c:pt>
                  <c:pt idx="3">
                    <c:v>Posibilidad de afectación Económico y Reputacional por servicios inactivos, funcionarios desatendidos, continuidad del negocio deficiente  debido a fallas de comunicación, parametrización errada monitoreo ineficiente y oportunidad escaza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Buenos equipos para trabajo en casa, calan de  internet operativo y eficiente</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equipo en mal funcionamiento o instalación de software ilegal</c:v>
                  </c:pt>
                  <c:pt idx="2">
                    <c:v>desconocimiento del procedimiento y licenciamiento de la entidad</c:v>
                  </c:pt>
                  <c:pt idx="3">
                    <c:v>Posibilidad de afectación Económico y Reputacional por equipo en mal funcionamiento o instalación de software ilegal debido a desconocimiento del procedimiento y licenciamiento de la entidad</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Personal capacitado
Verificación de equipos antes de entregar
Formato de entrega a satisfacción </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acceso a la información privilegiada </c:v>
                  </c:pt>
                  <c:pt idx="2">
                    <c:v>error de información enviada por parte de los supervisores</c:v>
                  </c:pt>
                  <c:pt idx="3">
                    <c:v>Posibilidad de afectación Económico y Reputacional por acceso a la información privilegiada  debido a error de información enviada por parte de los supervisores</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Técnico Operativo revisa el formato de solicitud de permisos enviado por  los subdirectores o jefes de oficina
Verificando la identificación y actividad del contrato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demandas en contra de la entidad y pérdida de credibilidad</c:v>
                  </c:pt>
                  <c:pt idx="2">
                    <c:v>publicación de información errorenea</c:v>
                  </c:pt>
                  <c:pt idx="3">
                    <c:v>Posibilidad de afectación Económico y Reputacional por demandas en contra de la entidad y pérdida de credibilidad debido a publicación de información errorenea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Técnico Operativo del proceso de direccionamiento estratégico TIC  y/o responsable en cada uno de los procesos  revisa todos los documentos o información antes de ser publicada.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restauración fallida, perdidas de información relevante que afecta la continuidad del negocio</c:v>
                  </c:pt>
                  <c:pt idx="2">
                    <c:v>copias de seguridad con errores o no verificada</c:v>
                  </c:pt>
                  <c:pt idx="3">
                    <c:v>Posibilidad de afectación Económico y Reputacional por restauración fallida, perdidas de información relevante que afecta la continuidad del negocio debido a copias de seguridad con errores o no verificada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El profesional universitario adscrito al proceso hace verificación aleatoria de las copias de seguridad</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Reputacional</c:v>
                  </c:pt>
                  <c:pt idx="1">
                    <c:v>documentación final imprecisa y/o errónea en datos técnicos.</c:v>
                  </c:pt>
                  <c:pt idx="2">
                    <c:v>Falta de verificación de datos tecnicos</c:v>
                  </c:pt>
                  <c:pt idx="3">
                    <c:v>Posibilidad de afectación Reputacional por documentación final imprecisa y/o errónea en datos técnicos. debido a Falta de verificación de datos tecnicos</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verifica la documentación final, haciendo enfasis en lo datos tecnicos de la documentación para estudios de Declaratorias, PMA y Planes Acción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Reputacional</c:v>
                  </c:pt>
                  <c:pt idx="1">
                    <c:v>información incompleta y/o erronea para iniciar procesos de declaratoria de áreas protegidas, generando demora en estos procesos</c:v>
                  </c:pt>
                  <c:pt idx="2">
                    <c:v>Errores voluntarios e involuntarios en la recolección de información</c:v>
                  </c:pt>
                  <c:pt idx="3">
                    <c:v>Posibilidad de afectación Reputacional por información incompleta y/o erronea para iniciar procesos de declaratoria de áreas protegidas, generando demora en estos procesos debido a Errores voluntarios e involuntarios en la recolección de información</c:v>
                  </c:pt>
                  <c:pt idx="4">
                    <c:v>Ejecucion y Administracion de procesos</c:v>
                  </c:pt>
                  <c:pt idx="5">
                    <c:v>120</c:v>
                  </c:pt>
                  <c:pt idx="6">
                    <c:v>Media</c:v>
                  </c:pt>
                  <c:pt idx="7">
                    <c:v>60%</c:v>
                  </c:pt>
                  <c:pt idx="8">
                    <c:v>     Entre 100 y 500 SMLMV </c:v>
                  </c:pt>
                  <c:pt idx="9">
                    <c:v>     Entre 100 y 500 SMLMV </c:v>
                  </c:pt>
                  <c:pt idx="10">
                    <c:v>Mayor</c:v>
                  </c:pt>
                  <c:pt idx="11">
                    <c:v>80%</c:v>
                  </c:pt>
                  <c:pt idx="12">
                    <c:v>Alto</c:v>
                  </c:pt>
                  <c:pt idx="13">
                    <c:v>1</c:v>
                  </c:pt>
                  <c:pt idx="14">
                    <c:v>El profesional especializado de areas protegidas verifica la integridad de la información de la base cartográfica y del sistema SIG realizando informe anual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falta de socialización y concertación con la comunidad, generando sesgo, desconfianza y mala imagen en la comunidad</c:v>
                  </c:pt>
                  <c:pt idx="2">
                    <c:v>falta de herramientas  tecnología en la comunidad </c:v>
                  </c:pt>
                  <c:pt idx="3">
                    <c:v>Posibilidad de afectación Reputacional por falta de socialización y concertación con la comunidad, generando sesgo, desconfianza y mala imagen en la comunidad debido a falta de herramientas  tecnología en la comunidad </c:v>
                  </c:pt>
                  <c:pt idx="4">
                    <c:v>Fallas Tecnológicas</c:v>
                  </c:pt>
                  <c:pt idx="5">
                    <c:v>501</c:v>
                  </c:pt>
                  <c:pt idx="6">
                    <c:v>Alta</c:v>
                  </c:pt>
                  <c:pt idx="7">
                    <c:v>80%</c:v>
                  </c:pt>
                  <c:pt idx="8">
                    <c:v>     Entre 50 y 100 SMLMV </c:v>
                  </c:pt>
                  <c:pt idx="9">
                    <c:v>     Entre 50 y 100 SMLMV </c:v>
                  </c:pt>
                  <c:pt idx="10">
                    <c:v>Moderado</c:v>
                  </c:pt>
                  <c:pt idx="11">
                    <c:v>60%</c:v>
                  </c:pt>
                  <c:pt idx="12">
                    <c:v>Alto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Reputacional por reportar información desarticulada y no depurada en el informe de gestión debido a falta de unificación y articulación de criterios técnicos, falta de competencia del personal encargado de recopilar, consolidar y </c:v>
                  </c:pt>
                  <c:pt idx="4">
                    <c:v>Ejecucion y Administracion de procesos</c:v>
                  </c:pt>
                  <c:pt idx="5">
                    <c:v>501</c:v>
                  </c:pt>
                  <c:pt idx="6">
                    <c:v>Alta</c:v>
                  </c:pt>
                  <c:pt idx="7">
                    <c:v>80%</c:v>
                  </c:pt>
                  <c:pt idx="8">
                    <c:v>     Entre 10 y 50 SMLMV </c:v>
                  </c:pt>
                  <c:pt idx="9">
                    <c:v>     Entre 10 y 50 SMLMV </c:v>
                  </c:pt>
                  <c:pt idx="10">
                    <c:v>Menor</c:v>
                  </c:pt>
                  <c:pt idx="11">
                    <c:v>40%</c:v>
                  </c:pt>
                  <c:pt idx="12">
                    <c:v>Moderado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de Gestion Integral de Biodiversidad elabora y remite para monitoreo por parte de Subdirector, cronograma de acciones de recoleccion de información en campo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técnicos, administrativos, financieros y ambientales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gestion integral de biodiversidad verifica la calidad, pertinencia y veracidad de la información capturada en las visitas.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Económico y Reputacional</c:v>
                  </c:pt>
                  <c:pt idx="1">
                    <c:v>Realizar la evaluación de informes de avance con información desactualizada o sin evidencias</c:v>
                  </c:pt>
                  <c:pt idx="2">
                    <c:v>Impresicion en suministro de informacion por parte de los procesos involucrados</c:v>
                  </c:pt>
                  <c:pt idx="3">
                    <c:v>Posibilidad de afectación Económico y Reputacional por Realizar la evaluación de informes de avance con información desactualizada o sin evidencias debido a Impresicion en suministro de informacion por parte de los procesos involucrados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Económica y Reputacional</c:v>
                  </c:pt>
                  <c:pt idx="1">
                    <c:v>desviación de presupuesto a objetivos no prioritarios</c:v>
                  </c:pt>
                  <c:pt idx="2">
                    <c:v>Inadecuada priorizacion de objetivos en los procesos</c:v>
                  </c:pt>
                  <c:pt idx="3">
                    <c:v>Posibilidad de afectación Económica y Reputacional por desviación de presupuesto a objetivos no prioritarios debido a Inadecuada priorizacion de objetivos en los procesos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demora en la toma de decisiones</c:v>
                  </c:pt>
                  <c:pt idx="2">
                    <c:v>inadecuada  articulación institucional entre el nivel Central y Direcciones Territoriales.</c:v>
                  </c:pt>
                  <c:pt idx="3">
                    <c:v>Posibilidad de afectación Reputacional por demora en la toma de decisiones debido a inadecuada  articulación institucional entre el nivel Central y Direcciones Territoriales.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establece  de canales de comunicación virtuales y/o mediados por las TIC de alta eficiencia.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sanciones, interrupción de la actividad desarrollada e ineficacia en la ejecución del Plan de Acción Cuatrienal</c:v>
                  </c:pt>
                  <c:pt idx="2">
                    <c:v>bajo nivel de cumplimiento a lo inicialmente programado en el Plan de Acción Cuatrienal</c:v>
                  </c:pt>
                  <c:pt idx="3">
                    <c:v>Posibilidad de afectación Reputacional por sanciones, interrupción de la actividad desarrollada e ineficacia en la ejecución del Plan de Acción Cuatrienal debido a bajo nivel de cumplimiento a lo inicialmente programado en el Plan de Acción Cuatrienal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seguimiento a los Tablero de control,Rendición de cuentas y el Informe de Gestión a Consejo directivo y órganos de control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contar con una red regional propia de monitoreo para la captura de información del recurso hídrico </c:v>
                  </c:pt>
                  <c:pt idx="2">
                    <c:v>la insuficiente capacidad organizacional dentro de la corporación  para la instrumentación de las estaciones.</c:v>
                  </c:pt>
                  <c:pt idx="3">
                    <c:v>Posibilidad de afectación Reputacional por no contar con una red regional propia de monitoreo para la captura de información del recurso hídrico  debido a la insuficiente capacidad organizacional dentro de la corporación  para la instrumentación de las est</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el alto costo de los equipos de medición hidrometeorologica.</c:v>
                  </c:pt>
                  <c:pt idx="3">
                    <c:v>Posibilidad de afectación Reputacional por no contar con una red regional propia de monitoreo para la captura de información del recurso hídrico  debido a el alto costo de los equipos de medición hidrometeorologica.</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que la implementación de la red de monitoreo no era competencia de las corporaciones. (era del IDEAM)</c:v>
                  </c:pt>
                  <c:pt idx="3">
                    <c:v>Posibilidad de afectación Reputacional por no contar con una red regional propia de monitoreo para la captura de información del recurso hídrico  debido a que la implementación de la red de monitoreo no era competencia de las corporaciones. (era del IDEAM)</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Falta de insumos cartográficos (geológico, geomorfologico, suelos, riesgos, hidrogeológica)  a escala detallada</c:v>
                  </c:pt>
                  <c:pt idx="2">
                    <c:v>No levantamiento de información o levantamiento en niveles de escala diferentes</c:v>
                  </c:pt>
                  <c:pt idx="3">
                    <c:v>Posibilidad de afectación Reputacional por Falta de insumos cartográficos (geológico, geomorfologico, suelos, riesgos, hidrogeológica)  a escala detallada debido a No levantamiento de información o levantamiento en niveles de escala diferentes</c:v>
                  </c:pt>
                  <c:pt idx="4">
                    <c:v>Ejecucion y Administracion de procesos</c:v>
                  </c:pt>
                  <c:pt idx="5">
                    <c:v>1</c:v>
                  </c:pt>
                  <c:pt idx="6">
                    <c:v>Muy Baja</c:v>
                  </c:pt>
                  <c:pt idx="7">
                    <c:v>20%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Bajo</c:v>
                  </c:pt>
                  <c:pt idx="13">
                    <c:v>1</c:v>
                  </c:pt>
                  <c:pt idx="14">
                    <c:v>El profesional especializado de Recurso hidrico verifica la captura de informaciín y disposicion de esta en la escala requerida anualmente</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Menor</c:v>
                  </c:pt>
                  <c:pt idx="27">
                    <c:v>40%</c:v>
                  </c:pt>
                  <c:pt idx="28">
                    <c:v>Bajo</c:v>
                  </c:pt>
                  <c:pt idx="29">
                    <c:v>Reducir (mitigar)</c:v>
                  </c:pt>
                </c:lvl>
                <c:lvl>
                  <c:pt idx="0">
                    <c:v>Reputacional</c:v>
                  </c:pt>
                  <c:pt idx="1">
                    <c:v>insuficiencia y deficiencia en información de la red de monitoreo</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insuficiencia y deficiencia en información de la red de monitoreo debido a no contar con los instrumentos actualizados de planificación de recurso hídrico (POMCA-PORH-PMAA-Ronda hídrica,  Reglamentación de corrien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verifica la actualización de los documentos que contiene la planificación de recurso hídrico (POMCA-PORH-PMAA-Ronda hídrica,  Reglamentación de corrientes hídricas) una vez al año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falta de información hidrometereologica de calidad</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falta de información hidrometereologica de calidad debido a no contar con los instrumentos actualizados de planificación de recurso hídrico (POMCA-PORH-PMAA-Ronda hídrica,  Reglamentación de corrientes hídricas)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Seguimiento al plan de acción de la Corporación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de las metas previstas en el plan de acción de la Corporación</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incumplimiento de las metas previstas en el plan de acción de la Corporación debido a no contar con los instrumentos actualizados de planificación de recurso hídrico (POMCA-PORH-PMAA-Ronda hídrica,  Reglamentación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incluye dentro de los objetivos a evaluar en el desempeño del profesional especializado de recurso hidrico, las metas relacionadas con la planificación del recurso hidrico incluidad en el plan de qacción cuatrienal y verifica su cumplimient</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amenazas externas al proceso de consulta previa</c:v>
                  </c:pt>
                  <c:pt idx="2">
                    <c:v>intereses velados de terceros</c:v>
                  </c:pt>
                  <c:pt idx="3">
                    <c:v>Posibilidad de afectación Reputacional por amenazas externas al proceso de consulta previa debido a intereses velados de terceros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amenazas externas al proceso de consulta previa</c:v>
                  </c:pt>
                  <c:pt idx="2">
                    <c:v>desconfianza de la comunidad con las entidades publicas.</c:v>
                  </c:pt>
                  <c:pt idx="3">
                    <c:v>Posibilidad de afectación Reputacional por amenazas externas al proceso de consulta previa debido a desconfianza de la comunidad con las entidades publicas.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retraso en la adopción de los instrumentos de planificación de recurso hídrico</c:v>
                  </c:pt>
                  <c:pt idx="2">
                    <c:v>tergiversación de la información del POMCA y manipulación a la comunidad.</c:v>
                  </c:pt>
                  <c:pt idx="3">
                    <c:v>Posibilidad de afectación Económico y Reputacional por retraso en la adopción de los instrumentos de planificación de recurso hídrico debido a tergiversación de la información del POMCA y manipulación a la comunidad.</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Imposicion de sanciones o investigaciones disciplinarias, fiscales y penales </c:v>
                  </c:pt>
                  <c:pt idx="2">
                    <c:v>Inadecuada supervisión en el seguimiento de la ejecución de los contratos/convenios de acuerdo con la normatividad legal vigente
</c:v>
                  </c:pt>
                  <c:pt idx="3">
                    <c:v>Posibilidad de afectación Económico y Reputacional por Imposicion de sanciones o investigaciones disciplinarias, fiscales y penales  debido a Inadecuada supervisión en el seguimiento de la ejecución de los contratos/convenios de acuerdo con la normatividad</c:v>
                  </c:pt>
                  <c:pt idx="4">
                    <c:v>Ejecucion y Administracion de procesos</c:v>
                  </c:pt>
                  <c:pt idx="5">
                    <c:v>150</c:v>
                  </c:pt>
                  <c:pt idx="6">
                    <c:v>Media</c:v>
                  </c:pt>
                  <c:pt idx="7">
                    <c:v>60%</c:v>
                  </c:pt>
                  <c:pt idx="8">
                    <c:v>     Entre 50 y 100 SMLMV </c:v>
                  </c:pt>
                  <c:pt idx="9">
                    <c:v>     Entre 50 y 100 SMLMV </c:v>
                  </c:pt>
                  <c:pt idx="10">
                    <c:v>Moderado</c:v>
                  </c:pt>
                  <c:pt idx="11">
                    <c:v>60%</c:v>
                  </c:pt>
                  <c:pt idx="12">
                    <c:v>Moderado</c:v>
                  </c:pt>
                  <c:pt idx="13">
                    <c:v>1</c:v>
                  </c:pt>
                  <c:pt idx="14">
                    <c:v>Los profesionales universitarios del proceso de gestion contractual realizaran una capacitación semestral  con los funcionarios para la socializacion del manual de supervision e interventoria donde se establece la obligacion de realizar seguimiento a la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toma de decisiones inoportunas e insatisfacción de los usuarios</c:v>
                  </c:pt>
                  <c:pt idx="2">
                    <c:v>retraso con los tiempos establecidos para el cargue de los concepto de índice de uso de agua al VITAL</c:v>
                  </c:pt>
                  <c:pt idx="3">
                    <c:v>Posibilidad de afectación Reputacional por toma de decisiones inoportunas e insatisfacción de los usuarios debido a retraso con los tiempos establecidos para el cargue de los concepto de índice de uso de agua al VITAL</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Control de distribución de los conceptos asignados a cada servidor publico.
Seguimiento al cargue de los conceptos al VITAL.</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en los tiempos establecidos, de envio de la información, por parte de las dependencias técnicas de la operación y/o de aliados externos</c:v>
                  </c:pt>
                  <c:pt idx="2">
                    <c:v>la entrega inoportuna e incompleta de la información por parte de los responsables. </c:v>
                  </c:pt>
                  <c:pt idx="3">
                    <c:v>Posibilidad de afectación Reputacional por Incumplimiento en los tiempos establecidos, de envio de la información, por parte de las dependencias técnicas de la operación y/o de aliados externos debido a la entrega inoportuna e incompleta de la información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2</c:v>
                  </c:pt>
                  <c:pt idx="14">
                    <c:v>El personal a cargo realizan seguimiento permanente a las actividades del proceso. 
El jefe de la oficina asesora informa al comité directivo sobre el incumplimiento entrega de la información para elaboración de los diferentes informes para los correctiv</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los tiempo establecidos para la presentación de los informes internos y externos a los entes de control,  y entidades nacionales y departamental. </c:v>
                  </c:pt>
                  <c:pt idx="2">
                    <c:v>la entrega inoportuna e incompleta de la información por parte de los responsables. </c:v>
                  </c:pt>
                  <c:pt idx="3">
                    <c:v>Posibilidad de afectación Reputacional por incumplimiento en los tiempo establecidos para la presentación de los informes internos y externos a los entes de control,  y entidades nacionales y departamental.  debido a la entrega inoportuna e incompleta de 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Los profesionales Especializados y personal a cargo realizan seguimiento permanente a las actividades del proceso. 
El jefe de la oficina asesora informa al comité directivo sobre el incumplimiento entrega de la información para elaboración de los difere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la realización de las visitas de campo</c:v>
                  </c:pt>
                  <c:pt idx="2">
                    <c:v>falencias en la planificación de la programación de vehículos</c:v>
                  </c:pt>
                  <c:pt idx="3">
                    <c:v>Posibilidad de afectación Reputacional por incumplimiento en la realización de las visitas de campo debido a falencias en la planificación de la programación de vehículos</c:v>
                  </c:pt>
                  <c:pt idx="4">
                    <c:v>Ejecucion y Administracion de procesos</c:v>
                  </c:pt>
                  <c:pt idx="5">
                    <c:v>5001</c:v>
                  </c:pt>
                  <c:pt idx="6">
                    <c:v>Muy Alta</c:v>
                  </c:pt>
                  <c:pt idx="7">
                    <c:v>100%</c:v>
                  </c:pt>
                  <c:pt idx="8">
                    <c:v>     Entre 10 y 50 SMLMV </c:v>
                  </c:pt>
                  <c:pt idx="9">
                    <c:v>     Entre 10 y 50 SMLMV </c:v>
                  </c:pt>
                  <c:pt idx="10">
                    <c:v>Menor</c:v>
                  </c:pt>
                  <c:pt idx="11">
                    <c:v>40%</c:v>
                  </c:pt>
                  <c:pt idx="12">
                    <c:v>Alto</c:v>
                  </c:pt>
                  <c:pt idx="13">
                    <c:v>1</c:v>
                  </c:pt>
                  <c:pt idx="14">
                    <c:v>Elaboración y reporte de programación semanal de vehículos</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Menor</c:v>
                  </c:pt>
                  <c:pt idx="27">
                    <c:v>40%</c:v>
                  </c:pt>
                  <c:pt idx="28">
                    <c:v>Moderado</c:v>
                  </c:pt>
                  <c:pt idx="29">
                    <c:v>Reducir (mitigar)</c:v>
                  </c:pt>
                </c:lvl>
                <c:lvl>
                  <c:pt idx="0">
                    <c:v>Reputacional</c:v>
                  </c:pt>
                  <c:pt idx="1">
                    <c:v>incumplimiento de metas</c:v>
                  </c:pt>
                  <c:pt idx="2">
                    <c:v>falta de interés de las administraciones municipales en la ordenación ambiental y territorial</c:v>
                  </c:pt>
                  <c:pt idx="3">
                    <c:v>Posibilidad de afectación Reputacional por incumplimiento de metas debido a falta de interés de las administraciones municipales en la ordenación ambiental y territorial</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Motivación e invitación a las administraciones municipales a participar en las capacitaciones de ordenamiento territorial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Reputacional</c:v>
                  </c:pt>
                  <c:pt idx="1">
                    <c:v>incumplimiento a los términos establecidos por la norma</c:v>
                  </c:pt>
                  <c:pt idx="2">
                    <c:v>dependencia de funcionarios de otros subprocesos para la evaluación de los instrumentos de planificación</c:v>
                  </c:pt>
                  <c:pt idx="3">
                    <c:v>Posibilidad de afectación Reputacional por incumplimiento a los términos establecidos por la norma debido a dependencia de funcionarios de otros subprocesos para la evaluación de los instrumentos de planificación</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Solicitud apoyo para la evaluación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Económico</c:v>
                  </c:pt>
                  <c:pt idx="1">
                    <c:v>retraso en el recaudo de ingresos y/o menores ingresos recibidos en la vigencia</c:v>
                  </c:pt>
                  <c:pt idx="2">
                    <c:v>liquidaciones erroneas </c:v>
                  </c:pt>
                  <c:pt idx="3">
                    <c:v>Posibilidad de afectación Económico por retraso en el recaudo de ingresos y/o menores ingresos recibidos en la vigencia debido a liquidaciones erroneas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del proceso realiza validaciones de las liquidaciones diariamente dejando visto bueno en el documento y/o  plataforma.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sobrestimación o subestimación del gasto, sobre apropiaciones o saldos inexistentes, sin bases confiables y coherentes para su correcta estimación</c:v>
                  </c:pt>
                  <c:pt idx="2">
                    <c:v>inconsistencia o registro extemporáneo de la ejecución presupuestal del gasto con recursos propios o recursos PGN.</c:v>
                  </c:pt>
                  <c:pt idx="3">
                    <c:v>Posibilidad de afectación Económico y Reputacional por sobrestimación o subestimación del gasto, sobre apropiaciones o saldos inexistentes, sin bases confiables y coherentes para su correcta estimación debido a inconsistencia o registro extemporáneo de la </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Conciliación periódica del presupuesto con rentas propias, recursos PGN y seguimiento a los saldos de apropiación y ejecución del presupuesto de Gasto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inexactitud y/o incumplimiento en la presentación de informes de ejecución presupuestal</c:v>
                  </c:pt>
                  <c:pt idx="2">
                    <c:v>demora en el registro de información  en el  programa SIIF Nación, No presentar la Información solicitada por los Entes de Control.</c:v>
                  </c:pt>
                  <c:pt idx="3">
                    <c:v>Posibilidad de afectación Reputacional por inexactitud y/o incumplimiento en la presentación de informes de ejecución presupuestal debido a demora en el registro de información  en el  programa SIIF Nación, No presentar la Información solicitada por los En</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Registrar  oportunamente en  el SIIF Nación, los movimientos de ejecución presupuestal y rendir oportunamente los informes solicitados por los Entes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errores en CDP y  registros presupuestales </c:v>
                  </c:pt>
                  <c:pt idx="2">
                    <c:v>falta de competencia del funcionario destinado para el manejo del presupuesto</c:v>
                  </c:pt>
                  <c:pt idx="3">
                    <c:v>Posibilidad de afectación Económico por errores en CDP y  registros presupuestales  debido a falta de competencia del funcionario destinado para el manejo del presupuesto</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Revisar los documentos recibidos y abstenerse de tramitar las solicitudes de disponibilidad presupuestal sin el lleno de los requisitos.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c:v>
                  </c:pt>
                  <c:pt idx="1">
                    <c:v>sanciones por incumplimiento de normas legales </c:v>
                  </c:pt>
                  <c:pt idx="2">
                    <c:v>incumplimiento de los tiempos prestablecidos y registro de información sin el lleno de los requisitos legales en el Sistema  SIIF Nación</c:v>
                  </c:pt>
                  <c:pt idx="3">
                    <c:v>Posibilidad de afectación Económico por sanciones por incumplimiento de normas legales  debido a incumplimiento de los tiempos prestablecidos y registro de información sin el lleno de los requisitos legales en el Sistema  SIIF Nación</c:v>
                  </c:pt>
                  <c:pt idx="4">
                    <c:v>Ejecucion y Administracion de procesos</c:v>
                  </c:pt>
                  <c:pt idx="5">
                    <c:v>2</c:v>
                  </c:pt>
                  <c:pt idx="6">
                    <c:v>Muy Baja</c:v>
                  </c:pt>
                  <c:pt idx="7">
                    <c:v>20%</c:v>
                  </c:pt>
                  <c:pt idx="8">
                    <c:v>     Entre 100 y 500 SMLMV </c:v>
                  </c:pt>
                  <c:pt idx="9">
                    <c:v>     Entre 100 y 500 SMLMV </c:v>
                  </c:pt>
                  <c:pt idx="10">
                    <c:v>Mayor</c:v>
                  </c:pt>
                  <c:pt idx="11">
                    <c:v>80%</c:v>
                  </c:pt>
                  <c:pt idx="12">
                    <c:v>Alto</c:v>
                  </c:pt>
                  <c:pt idx="13">
                    <c:v>1</c:v>
                  </c:pt>
                  <c:pt idx="14">
                    <c:v>Seguir los lineamientos, cronogramas y verificación del cumplimiento de los requisitos legales de los compromisos asumidos por la Corporación.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Mayor</c:v>
                  </c:pt>
                  <c:pt idx="27">
                    <c:v>80%</c:v>
                  </c:pt>
                  <c:pt idx="28">
                    <c:v>Alto</c:v>
                  </c:pt>
                  <c:pt idx="29">
                    <c:v>Reducir (mitigar)</c:v>
                  </c:pt>
                </c:lvl>
                <c:lvl>
                  <c:pt idx="0">
                    <c:v>Económico y Reputacional</c:v>
                  </c:pt>
                  <c:pt idx="1">
                    <c:v>errores en solicitudes de   recursos PGN por parte de la  Corporación</c:v>
                  </c:pt>
                  <c:pt idx="2">
                    <c:v>incumplimiento en las fechas y/o metodología establecida por MHCP</c:v>
                  </c:pt>
                  <c:pt idx="3">
                    <c:v>Posibilidad de afectación Económico y Reputacional por errores en solicitudes de   recursos PGN por parte de la  Corporación debido a incumplimiento en las fechas y/o metodología establecida por MHCP</c:v>
                  </c:pt>
                  <c:pt idx="4">
                    <c:v>Ejecucion y Administracion de procesos</c:v>
                  </c:pt>
                  <c:pt idx="5">
                    <c:v>2</c:v>
                  </c:pt>
                  <c:pt idx="6">
                    <c:v>Muy Baja</c:v>
                  </c:pt>
                  <c:pt idx="7">
                    <c:v>20%</c:v>
                  </c:pt>
                  <c:pt idx="8">
                    <c:v>     Mayor a 500 SMLMV </c:v>
                  </c:pt>
                  <c:pt idx="9">
                    <c:v>     Mayor a 500 SMLMV </c:v>
                  </c:pt>
                  <c:pt idx="10">
                    <c:v>Catastrófico</c:v>
                  </c:pt>
                  <c:pt idx="11">
                    <c:v>100%</c:v>
                  </c:pt>
                  <c:pt idx="12">
                    <c:v>Extremo</c:v>
                  </c:pt>
                  <c:pt idx="13">
                    <c:v>1</c:v>
                  </c:pt>
                  <c:pt idx="14">
                    <c:v>Seguir los lineamientos del Ministerio de Hacienda y verificar la información suministrada por otras dependencias.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Catastrófico</c:v>
                  </c:pt>
                  <c:pt idx="27">
                    <c:v>100%</c:v>
                  </c:pt>
                  <c:pt idx="28">
                    <c:v>Extremo</c:v>
                  </c:pt>
                  <c:pt idx="29">
                    <c:v>Reducir (mitigar)</c:v>
                  </c:pt>
                </c:lvl>
                <c:lvl>
                  <c:pt idx="0">
                    <c:v>Económico</c:v>
                  </c:pt>
                  <c:pt idx="1">
                    <c:v>sobreestimación o subestimación de ingresos</c:v>
                  </c:pt>
                  <c:pt idx="2">
                    <c:v>demora o inconsistencias en el registro de notas bancarias.</c:v>
                  </c:pt>
                  <c:pt idx="3">
                    <c:v>Posibilidad de afectación Económico por sobreestimación o subestimación de ingresos debido a demora o inconsistencias en el registro de notas bancarias.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Elaboración mensual de conciliaciones bancarias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perdida de rentabilidad, seguridad y/o liquidez de los títulos valores </c:v>
                  </c:pt>
                  <c:pt idx="2">
                    <c:v>un deficiente seguimiento de vencimientos de valores</c:v>
                  </c:pt>
                  <c:pt idx="3">
                    <c:v>Posibilidad de afectación Económico por perdida de rentabilidad, seguridad y/o liquidez de los títulos valores  debido a un deficiente seguimiento de vencimientos de valores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Revisión Periódica vs cuadro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bajos recaudos y/o mora en el pago por parte de los usuarios</c:v>
                  </c:pt>
                  <c:pt idx="2">
                    <c:v>demora en la entrega de los recibos sistematizados por parte de la empresa de correo certificado </c:v>
                  </c:pt>
                  <c:pt idx="3">
                    <c:v>Posibilidad de afectación Económico por bajos recaudos y/o mora en el pago por parte de los usuarios debido a demora en la entrega de los recibos sistematizados por parte de la empresa de correo certificado </c:v>
                  </c:pt>
                  <c:pt idx="4">
                    <c:v>Ejecucion y Administracion de procesos</c:v>
                  </c:pt>
                  <c:pt idx="5">
                    <c:v>12</c:v>
                  </c:pt>
                  <c:pt idx="6">
                    <c:v>Baja</c:v>
                  </c:pt>
                  <c:pt idx="7">
                    <c:v>40%</c:v>
                  </c:pt>
                  <c:pt idx="8">
                    <c:v>     Entre 100 y 500 SMLMV </c:v>
                  </c:pt>
                  <c:pt idx="9">
                    <c:v>     Entre 100 y 500 SMLMV </c:v>
                  </c:pt>
                  <c:pt idx="10">
                    <c:v>Mayor</c:v>
                  </c:pt>
                  <c:pt idx="11">
                    <c:v>80%</c:v>
                  </c:pt>
                  <c:pt idx="12">
                    <c:v>Alto</c:v>
                  </c:pt>
                  <c:pt idx="13">
                    <c:v>1</c:v>
                  </c:pt>
                  <c:pt idx="14">
                    <c:v>Profesionales universitarios y especializados del proceso envio de facturación masiva por correo electrónico cada mes.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Mayor</c:v>
                  </c:pt>
                  <c:pt idx="27">
                    <c:v>80%</c:v>
                  </c:pt>
                  <c:pt idx="28">
                    <c:v>Alto</c:v>
                  </c:pt>
                  <c:pt idx="29">
                    <c:v>Reducir (mitigar)</c:v>
                  </c:pt>
                </c:lvl>
                <c:lvl>
                  <c:pt idx="0">
                    <c:v>Económico</c:v>
                  </c:pt>
                  <c:pt idx="1">
                    <c:v>incumplimiento de requisitos legales en el sistema de gestión de Calidad y sistema de Gestión Ambiental aplicables a la entidad, que genere sanciones legales</c:v>
                  </c:pt>
                  <c:pt idx="2">
                    <c:v>falta de actualización y revisión por cambio en legislación aplicable, Cambio de Gobierno y Políticas Públicas que definen planes, programas, proyectos y políticas de gobierno</c:v>
                  </c:pt>
                  <c:pt idx="3">
                    <c:v>Posibilidad de afectación Económico por incumplimiento de requisitos legales en el sistema de gestión de Calidad y sistema de Gestión Ambiental aplicables a la entidad, que genere sanciones legales debido a falta de actualización y revisión por cambio en l</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Profesional especializado de gestión judicial entrega normograma semestralmente a sistema de gestión para revisión y publicación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pt idx="36">
                    <c:v>HSEQ</c:v>
                  </c:pt>
                </c:lvl>
                <c:lvl>
                  <c:pt idx="0">
                    <c:v>Económica y Reputacional</c:v>
                  </c:pt>
                  <c:pt idx="1">
                    <c:v>Imposicion de sanciones o investigaciones disciplinarias, penales y fiscales por el incumplimiento de los requisitos de ejecucion contractual</c:v>
                  </c:pt>
                  <c:pt idx="2">
                    <c:v>Indebida o tardía  aprobacion de las garantías contractuales exigidas en los contratos</c:v>
                  </c:pt>
                  <c:pt idx="3">
                    <c:v>Posibilidad de afectación Económica y Reputacional por Imposicion de sanciones o investigaciones disciplinarias, penales y fiscales por el incumplimiento de los requisitos de ejecucion contractual debido a Indebida o tardía  aprobacion de las garantías con</c:v>
                  </c:pt>
                  <c:pt idx="4">
                    <c:v>Ejecucion y Administracion de procesos</c:v>
                  </c:pt>
                  <c:pt idx="5">
                    <c:v>150</c:v>
                  </c:pt>
                  <c:pt idx="6">
                    <c:v>Media</c:v>
                  </c:pt>
                  <c:pt idx="7">
                    <c:v>60%</c:v>
                  </c:pt>
                  <c:pt idx="8">
                    <c:v>     Entre 100 y 500 SMLMV </c:v>
                  </c:pt>
                  <c:pt idx="9">
                    <c:v>     Entre 100 y 500 SMLMV </c:v>
                  </c:pt>
                  <c:pt idx="10">
                    <c:v>Mayor</c:v>
                  </c:pt>
                  <c:pt idx="11">
                    <c:v>80%</c:v>
                  </c:pt>
                  <c:pt idx="12">
                    <c:v>Alto</c:v>
                  </c:pt>
                  <c:pt idx="13">
                    <c:v>1</c:v>
                  </c:pt>
                  <c:pt idx="14">
                    <c:v>Los profesionales universitarios del proceso de gestion contractual realizaran una capacitación semestral  con los funcionarios para la socializacion del manual de supervision e interventoria donde se establece la obligacion d erealizar seguimiento a la 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Económica y Reputacional</c:v>
                  </c:pt>
                  <c:pt idx="1">
                    <c:v>sanciones disciplinarias por parte de los entes de control por el incumplimiento de los terminos contractuales (Cronogramas) y/o afectacion del principio de publicidad</c:v>
                  </c:pt>
                  <c:pt idx="2">
                    <c:v>Publicacion tardia de los documentos originadas en las diferentes etapas del proceso y/o contrato en la plataforma transaccional SECOP II</c:v>
                  </c:pt>
                  <c:pt idx="3">
                    <c:v>Posibilidad de afectación Económica y Reputacional por sanciones disciplinarias por parte de los entes de control por el incumplimiento de los terminos contractuales (Cronogramas) y/o afectacion del principio de publicidad debido a Publicacion tardia de lo</c:v>
                  </c:pt>
                  <c:pt idx="4">
                    <c:v>Ejecucion y Administracion de procesos</c:v>
                  </c:pt>
                  <c:pt idx="5">
                    <c:v>350</c:v>
                  </c:pt>
                  <c:pt idx="6">
                    <c:v>Media</c:v>
                  </c:pt>
                  <c:pt idx="7">
                    <c:v>60%</c:v>
                  </c:pt>
                  <c:pt idx="8">
                    <c:v>     Entre 50 y 100 SMLMV </c:v>
                  </c:pt>
                  <c:pt idx="9">
                    <c:v>     Entre 50 y 100 SMLMV </c:v>
                  </c:pt>
                  <c:pt idx="10">
                    <c:v>Moderado</c:v>
                  </c:pt>
                  <c:pt idx="11">
                    <c:v>60%</c:v>
                  </c:pt>
                  <c:pt idx="12">
                    <c:v>Moderado</c:v>
                  </c:pt>
                  <c:pt idx="13">
                    <c:v>1</c:v>
                  </c:pt>
                  <c:pt idx="14">
                    <c:v>la jefe de la oficina de manera trimestral enviara mensaje interno recordando el cumplimiento del emvio oportuno de los documentos derivados de los diferentes procesos de seleccion para su publicacion de acuerdo a los lineamientos establecidos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c:v>
                  </c:pt>
                  <c:pt idx="1">
                    <c:v>Sanciones impuestas por los entes de control</c:v>
                  </c:pt>
                  <c:pt idx="2">
                    <c:v>Desconocimiento de los lineamientos del Manual de Contratacón de la Corporacion Autonoma Regional del Tolima y  la normatividad legal vigente que pueden generar dificultad en la unificación de criterios para la realización de los procesos contractuales y/</c:v>
                  </c:pt>
                  <c:pt idx="3">
                    <c:v>Posibilidad de afectación Económico por Sanciones impuestas por los entes de control debido a Desconocimiento de los lineamientos del Manual de Contratacón de la Corporacion Autonoma Regional del Tolima y  la normatividad legal vigente que pueden generar d</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La jefe de la oficina de contratacion realizara una capacitación semestral con el equipo de trabajo de la oficina de contratación con el fin de  unificar criterios en los procesos contractuales  
 2. Los profesionales universitarios del proceso de ges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adopción de decisiones fuera de términos legales</c:v>
                  </c:pt>
                  <c:pt idx="2">
                    <c:v>alto número de solicitudes de trámites ambientes </c:v>
                  </c:pt>
                  <c:pt idx="3">
                    <c:v>Posibilidad de afectación Reputacional por adopción de decisiones fuera de términos legales debido a alto número de solicitudes de trámites ambientes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Profesional Especializado realiza seguimiento semanal a los terminos a través del  formato de evaluación IEDI
2. El jefe de la oficina asesora de planeación institucional y direccionamiento estratégico consolidan los datos de la evaluación IEDI y lo pr</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c:v>
                  </c:pt>
                  <c:pt idx="1">
                    <c:v>prescripción  de obligaciones pecuniarias</c:v>
                  </c:pt>
                  <c:pt idx="2">
                    <c:v>deficiencia en el procedimiento de notificación y  ejecutoria de actos administrativos </c:v>
                  </c:pt>
                  <c:pt idx="3">
                    <c:v>Posibilidad de afectación Económico por prescripción  de obligaciones pecuniarias debido a deficiencia en el procedimiento de notificación y  ejecutoria de actos administrativos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Profesional universitario registra a través de la plataforma la fecha de notificación, el medio en que se notifica y la fecha de ejecutoria diariamente quedando evidencia en la intranet.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adopción de decisiones fuera de términos legales</c:v>
                  </c:pt>
                  <c:pt idx="2">
                    <c:v>alto número de expedientes dentro del proceso sancionatorio</c:v>
                  </c:pt>
                  <c:pt idx="3">
                    <c:v>Posibilidad de afectación Reputacional por adopción de decisiones fuera de términos legales debido a alto número de expedientes dentro del proceso sancionatorio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la subdirección juridica realiza reunión mensual  con los abogados para impulsar los procesos sancionatorios dejando como evidencia el acta de reunión.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Económica y Reputacional</c:v>
                  </c:pt>
                  <c:pt idx="1">
                    <c:v>distribución de PQRSD y correspondencia a  procesos sin competencia para gestionar la respuesta oportunas</c:v>
                  </c:pt>
                  <c:pt idx="2">
                    <c:v>desconocimiento de las funciones de los procesos </c:v>
                  </c:pt>
                  <c:pt idx="3">
                    <c:v>Posibilidad de afectación Económica y Reputacional por distribución de PQRSD y correspondencia a  procesos sin competencia para gestionar la respuesta oportunas debido a desconocimiento de las funciones de los procesos </c:v>
                  </c:pt>
                  <c:pt idx="4">
                    <c:v>Ejecucion y Administracion de procesos</c:v>
                  </c:pt>
                  <c:pt idx="5">
                    <c:v>2000</c:v>
                  </c:pt>
                  <c:pt idx="6">
                    <c:v>Alta</c:v>
                  </c:pt>
                  <c:pt idx="7">
                    <c:v>80%</c:v>
                  </c:pt>
                  <c:pt idx="8">
                    <c:v>     Entre 10 y 50 SMLMV </c:v>
                  </c:pt>
                  <c:pt idx="9">
                    <c:v>     Entre 10 y 50 SMLMV </c:v>
                  </c:pt>
                  <c:pt idx="10">
                    <c:v>Menor</c:v>
                  </c:pt>
                  <c:pt idx="11">
                    <c:v>40%</c:v>
                  </c:pt>
                  <c:pt idx="12">
                    <c:v>Moderado</c:v>
                  </c:pt>
                  <c:pt idx="13">
                    <c:v>1</c:v>
                  </c:pt>
                  <c:pt idx="14">
                    <c:v>El Profesional especializado revisa con equipo interdisicplinario de ventanilla única y secretarios de dependencias la competencia para direccionar las PQRSD y correspondencia dejando como evidencia los correos electrónicos y los chat de los correos corpo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Reputacional</c:v>
                  </c:pt>
                  <c:pt idx="1">
                    <c:v>correspondencia que no llega al destino </c:v>
                  </c:pt>
                  <c:pt idx="2">
                    <c:v>error en los datos registrados en el software de correspondencia </c:v>
                  </c:pt>
                  <c:pt idx="3">
                    <c:v>Posibilidad de afectación Reputacional por correspondencia que no llega al destino  debido a error en los datos registrados en el software de correspondencia </c:v>
                  </c:pt>
                  <c:pt idx="4">
                    <c:v>Ejecucion y Administracion de procesos</c:v>
                  </c:pt>
                  <c:pt idx="5">
                    <c:v>5001</c:v>
                  </c:pt>
                  <c:pt idx="6">
                    <c:v>Muy Alta</c:v>
                  </c:pt>
                  <c:pt idx="7">
                    <c:v>100%</c:v>
                  </c:pt>
                  <c:pt idx="8">
                    <c:v>     Afectación menor a 10 SMLMV .</c:v>
                  </c:pt>
                  <c:pt idx="9">
                    <c:v>     Afectación menor a 10 SMLMV .</c:v>
                  </c:pt>
                  <c:pt idx="10">
                    <c:v>Leve</c:v>
                  </c:pt>
                  <c:pt idx="11">
                    <c:v>20%</c:v>
                  </c:pt>
                  <c:pt idx="12">
                    <c:v>Alto</c:v>
                  </c:pt>
                  <c:pt idx="13">
                    <c:v>2</c:v>
                  </c:pt>
                  <c:pt idx="14">
                    <c:v>1. El técnico administrativo de servicio a ciudadano corrobora con el usuario interno la veracidad del destino a través de una pregunta en el software de correspondencia para la veracidad que certifique los datos del usuario se encuentran correctamente di</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Leve</c:v>
                  </c:pt>
                  <c:pt idx="27">
                    <c:v>20%</c:v>
                  </c:pt>
                  <c:pt idx="28">
                    <c:v>Moderado</c:v>
                  </c:pt>
                  <c:pt idx="29">
                    <c:v>Reducir (mitigar)</c:v>
                  </c:pt>
                </c:lvl>
                <c:lvl>
                  <c:pt idx="0">
                    <c:v>Económico</c:v>
                  </c:pt>
                  <c:pt idx="1">
                    <c:v>tramitar cuentas sin lleno de requisitos</c:v>
                  </c:pt>
                  <c:pt idx="2">
                    <c:v>falta de articulación entre dependencias para la entrega de documentos soportes de pago y elaboración de cuentas</c:v>
                  </c:pt>
                  <c:pt idx="3">
                    <c:v>Posibilidad de afectación Económico por tramitar cuentas sin lleno de requisitos debido a falta de articulación entre dependencias para la entrega de documentos soportes de pago y elaboración de cuentas</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Funcionario de revisión de cuentas No recibe los documentos soportes para el trámite si están incompletos o presentan inconsistencias.</c:v>
                  </c:pt>
                  <c:pt idx="15">
                    <c:v>Probabilidad</c:v>
                  </c:pt>
                  <c:pt idx="16">
                    <c:v>Preventivo</c:v>
                  </c:pt>
                  <c:pt idx="17">
                    <c:v>Manual</c:v>
                  </c:pt>
                  <c:pt idx="18">
                    <c:v>40%</c:v>
                  </c:pt>
                  <c:pt idx="19">
                    <c:v>Sin Documentar</c:v>
                  </c:pt>
                  <c:pt idx="20">
                    <c:v>Continua</c:v>
                  </c:pt>
                  <c:pt idx="21">
                    <c:v>Sin Registro</c:v>
                  </c:pt>
                  <c:pt idx="22">
                    <c:v>SI</c:v>
                  </c:pt>
                  <c:pt idx="23">
                    <c:v>48,0%</c:v>
                  </c:pt>
                  <c:pt idx="24">
                    <c:v>Media</c:v>
                  </c:pt>
                  <c:pt idx="25">
                    <c:v>48%</c:v>
                  </c:pt>
                  <c:pt idx="26">
                    <c:v>Menor</c:v>
                  </c:pt>
                  <c:pt idx="27">
                    <c:v>40%</c:v>
                  </c:pt>
                  <c:pt idx="28">
                    <c:v>Moderado</c:v>
                  </c:pt>
                  <c:pt idx="29">
                    <c:v>Reducir (mitigar)</c:v>
                  </c:pt>
                </c:lvl>
                <c:lvl>
                  <c:pt idx="0">
                    <c:v>Económico</c:v>
                  </c:pt>
                  <c:pt idx="1">
                    <c:v>demora en la entrega de las conciliaciones</c:v>
                  </c:pt>
                  <c:pt idx="2">
                    <c:v>no contar con información contable conciliada para toma de decisiones</c:v>
                  </c:pt>
                  <c:pt idx="3">
                    <c:v>Posibilidad de afectación Económico por demora en la entrega de las conciliaciones debido a no contar con información contable conciliada para toma de decisiones</c:v>
                  </c:pt>
                  <c:pt idx="4">
                    <c:v>Usuarios, productos y practicas , organizacionales</c:v>
                  </c:pt>
                  <c:pt idx="5">
                    <c:v>25</c:v>
                  </c:pt>
                  <c:pt idx="6">
                    <c:v>Media</c:v>
                  </c:pt>
                  <c:pt idx="7">
                    <c:v>60%</c:v>
                  </c:pt>
                  <c:pt idx="8">
                    <c:v>     Afectación menor a 10 SMLMV .</c:v>
                  </c:pt>
                  <c:pt idx="9">
                    <c:v>     Afectación menor a 10 SMLMV .</c:v>
                  </c:pt>
                  <c:pt idx="10">
                    <c:v>Leve</c:v>
                  </c:pt>
                  <c:pt idx="11">
                    <c:v>20%</c:v>
                  </c:pt>
                  <c:pt idx="12">
                    <c:v>Moderado</c:v>
                  </c:pt>
                  <c:pt idx="13">
                    <c:v>1</c:v>
                  </c:pt>
                  <c:pt idx="14">
                    <c:v>El contador hace relación de las conciliaciones elaboradas y pendientes.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Reducir (mitigar)</c:v>
                  </c:pt>
                </c:lvl>
                <c:lvl>
                  <c:pt idx="0">
                    <c:v>Reputacional</c:v>
                  </c:pt>
                  <c:pt idx="1">
                    <c:v>que los grupos de valor no reciban el mensaje informativo</c:v>
                  </c:pt>
                  <c:pt idx="2">
                    <c:v>fallas en el sistema tecnológico</c:v>
                  </c:pt>
                  <c:pt idx="3">
                    <c:v>Posibilidad de afectación Reputacional por que los grupos de valor no reciban el mensaje informativo debido a fallas en el sistema tecnológico</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Envió de la información a jefe de oficina asesora</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emisión una información inconsistente</c:v>
                  </c:pt>
                  <c:pt idx="2">
                    <c:v>falta de ética profesional al no verificar las fuentes de información</c:v>
                  </c:pt>
                  <c:pt idx="3">
                    <c:v>Posibilidad de afectación Reputacional por emisión una información inconsistente debido a falta de ética profesional al no verificar las fuentes de información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Jefe Oficina asesora hace Revisión y visto bueno de aprobación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congestión e incumplimiento con el cronograma establecido para las licitaciones públicas</c:v>
                  </c:pt>
                  <c:pt idx="2">
                    <c:v>sobre carga laboral de los funcionarios y alto número de supervisiones por funcionario.</c:v>
                  </c:pt>
                  <c:pt idx="3">
                    <c:v>Posibilidad de afectación Reputacional por congestión e incumplimiento con el cronograma establecido para las licitaciones públicas debido a sobre carga laboral de los funcionarios y alto número de supervisiones por funcionario.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como contingencia en la atención de las PQR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tramitar  oportunamente  las solicitudes y PQRS al no poderse realizar visitas</c:v>
                  </c:pt>
                  <c:pt idx="2">
                    <c:v>falta de logística (transporte) y diversidad de funciones  por cumplimientos de urgencia y sobrecarga laboral.</c:v>
                  </c:pt>
                  <c:pt idx="3">
                    <c:v>Posibilidad de afectación Reputacional por no tramitar  oportunamente  las solicitudes y PQRS al no poderse realizar visitas debido a falta de logística (transporte) y diversidad de funciones  por cumplimientos de urgencia y sobrecarga laboral.</c:v>
                  </c:pt>
                  <c:pt idx="4">
                    <c:v>Ejecucion y Administracion de procesos</c:v>
                  </c:pt>
                  <c:pt idx="5">
                    <c:v>25</c:v>
                  </c:pt>
                  <c:pt idx="6">
                    <c:v>Media</c:v>
                  </c:pt>
                  <c:pt idx="7">
                    <c:v>60%</c:v>
                  </c:pt>
                  <c:pt idx="8">
                    <c:v>     Afectación menor a 10 SMLMV .</c:v>
                  </c:pt>
                  <c:pt idx="9">
                    <c:v>     Afectación menor a 10 SMLMV .</c:v>
                  </c:pt>
                  <c:pt idx="10">
                    <c:v>Leve</c:v>
                  </c:pt>
                  <c:pt idx="11">
                    <c:v>20%</c:v>
                  </c:pt>
                  <c:pt idx="12">
                    <c:v>Moderado</c:v>
                  </c:pt>
                  <c:pt idx="13">
                    <c:v>2</c:v>
                  </c:pt>
                  <c:pt idx="14">
                    <c:v>La secretaria ejecutiva de la Subidrección realiza mensualmente seguimiento a las PQRS  enviando el reporte mensual de asignación a cada funcionario. 
Los profesionales especializados priorizan el apoyo logistico al personal de cada procedimiento semanlm</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Aceptar</c:v>
                  </c:pt>
                </c:lvl>
                <c:lvl>
                  <c:pt idx="0">
                    <c:v>Económico y Reputacional</c:v>
                  </c:pt>
                  <c:pt idx="1">
                    <c:v>incumplimiento al realizar evaluaciones a campo, lo que limita la realización efectiva de  los proyectos de inversión</c:v>
                  </c:pt>
                  <c:pt idx="2">
                    <c:v>fallas logísticas y situaciones de orden público</c:v>
                  </c:pt>
                  <c:pt idx="3">
                    <c:v>Posibilidad de afectación Económico y Reputacional por incumplimiento al realizar evaluaciones a campo, lo que limita la realización efectiva de  los proyectos de inversión debido a fallas logísticas y situaciones de orden público</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SAF y subdirección hacen programación eficaz de vehículos y funcionarios, el funcionario que sale a comisión diligencia formato de planeación semanal de vehículo, EDL relacionado con cumplimientos a la meta proyectada.</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Económico y Reputacional</c:v>
                  </c:pt>
                  <c:pt idx="1">
                    <c:v>falta de verificación de sanciones y medidas impuestas en los procesos sancionatorios </c:v>
                  </c:pt>
                  <c:pt idx="2">
                    <c:v>alto número de expedientes en etapa de seguimiento del proceso sancionatorio</c:v>
                  </c:pt>
                  <c:pt idx="3">
                    <c:v>Posibilidad de afectación Económico y Reputacional por falta de verificación de sanciones y medidas impuestas en los procesos sancionatorios  debido a alto número de expedientes en etapa de seguimiento del proceso sancionatorio</c:v>
                  </c:pt>
                  <c:pt idx="4">
                    <c:v>Usuarios, productos y practicas , organizacionales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y/o universitario según corresponda verifica la realización del seguimiento a las sanciones impuestas dentro del proceso sancionatorio de manera trimestral.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logística en la asignación de vehículos, problemas de orden publico y estado de las vías secundarias y terciarias para acceder a los sitios objeto de visita</c:v>
                  </c:pt>
                  <c:pt idx="3">
                    <c:v>Posibilidad de afectación Económico y Reputacional por la dificultad de realizar los operativos de control debido a falta de logística en la asignación de vehículos, problemas de orden publico y estado de las vías secundarias y terciarias para acceder a lo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personal para atender los operativos</c:v>
                  </c:pt>
                  <c:pt idx="3">
                    <c:v>Posibilidad de afectación Económico y Reputacional por la dificultad de realizar los operativos de control debido a falta de personal para atender los operativos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PQRSD sin tramite y/o extemporaneo </c:v>
                  </c:pt>
                  <c:pt idx="2">
                    <c:v>falta de seguimientos a la correspondencia radicada </c:v>
                  </c:pt>
                  <c:pt idx="3">
                    <c:v>Posibilidad de afectación Reputacional por PQRSD sin tramite y/o extemporaneo  debido a falta de seguimientos a la correspondencia radicada </c:v>
                  </c:pt>
                  <c:pt idx="4">
                    <c:v>Usuarios, productos y practicas , organizacionales</c:v>
                  </c:pt>
                  <c:pt idx="5">
                    <c:v>25</c:v>
                  </c:pt>
                  <c:pt idx="6">
                    <c:v>Media</c:v>
                  </c:pt>
                  <c:pt idx="7">
                    <c:v>60%</c:v>
                  </c:pt>
                  <c:pt idx="8">
                    <c:v>     Entre 50 y 100 SMLMV </c:v>
                  </c:pt>
                  <c:pt idx="9">
                    <c:v>     Entre 50 y 100 SMLMV </c:v>
                  </c:pt>
                  <c:pt idx="10">
                    <c:v>Moderado</c:v>
                  </c:pt>
                  <c:pt idx="11">
                    <c:v>60%</c:v>
                  </c:pt>
                  <c:pt idx="12">
                    <c:v>Moderado</c:v>
                  </c:pt>
                  <c:pt idx="13">
                    <c:v>1</c:v>
                  </c:pt>
                  <c:pt idx="14">
                    <c:v>El subdirector administrativo y financiero  realiza convocatoria mensualmente para comité de PQRSD  en donde se hace seguimiento de correspondencia sin trámite o exttemporaneo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 falta de seguimiento de los supervisores con carencia de rigor técnico, idoneidad y planificación de las actividades propias contractuales</c:v>
                  </c:pt>
                  <c:pt idx="2">
                    <c:v>falta compromiso y sentido de pertenencia, aunado a la falta de apoyo logístico de la entidad</c:v>
                  </c:pt>
                  <c:pt idx="3">
                    <c:v>Posibilidad de afectación Reputacional por  falta de seguimiento de los supervisores con carencia de rigor técnico, idoneidad y planificación de las actividades propias contractuales debido a falta compromiso y sentido de pertenencia, aunado a la falta de </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y universitarios efectúan acompañamiento al supervisor asignado, eleva recomendaciones de rigor técnico y administrativo en conocimiento del subdirector para la toma de decisiones, se efectúa revisión de informes y se efectúa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Económico y Reputacional</c:v>
                  </c:pt>
                  <c:pt idx="1">
                    <c:v>demoras de implementación, dotación entrega de insumos ocasionando incumplimiento al cronograma por parte del contratista</c:v>
                  </c:pt>
                  <c:pt idx="2">
                    <c:v>la falta de compromiso del operador; por baja calidad de los insumos, por falta de ética y rigor técnico</c:v>
                  </c:pt>
                  <c:pt idx="3">
                    <c:v>Posibilidad de afectación Económico y Reputacional por demoras de implementación, dotación entrega de insumos ocasionando incumplimiento al cronograma por parte del contratista debido a la falta de compromiso del operador; por baja calidad de los insumos,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efectúan seguimiento a los convenios o contratos con revisión de informes, visitas de campo y eleva en los informes de gestión recomendaciones o requerimientos de rigor técnico para la toma de decisión por par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pérdida parcial o total de las inversiones por falta de estudios o diseños bien elaborados; generando afectación</c:v>
                  </c:pt>
                  <c:pt idx="2">
                    <c:v>que el personal asignado carece de idoneidad y experticia y por premura de solicitudes internas a la gestión</c:v>
                  </c:pt>
                  <c:pt idx="3">
                    <c:v>Posibilidad de afectación Económico y Reputacional por pérdida parcial o total de las inversiones por falta de estudios o diseños bien elaborados; generando afectación debido a que el personal asignado carece de idoneidad y experticia y por premura de soli</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 eleva con requerimientos y recomendaciones de rigor técnico en reuniones técnicas con el personal de apoyo indicando falencias para corregir y aportar a la toma de decisiones.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falta de continuidad en los proyectos establecidos</c:v>
                  </c:pt>
                  <c:pt idx="2">
                    <c:v>no efectuar los seguimientos verificadores para el cumplimiento contractual, por falta de asignación de recursos y personal técnica asignada con carencia de idoneidad</c:v>
                  </c:pt>
                  <c:pt idx="3">
                    <c:v>Posibilidad de afectación Económico y Reputacional por falta de continuidad en los proyectos establecidos por no efectuar los seguimientos verificadores para el cumplimiento contractual, por falta de asignación de recursos y personal técnica asignada con c</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realizan informes de gestión y seguimiento a las supervisiones con recomendaciones de mantenimientos y seguimientos al subdirector para que sean tenidos en cuenta las recomendaciones respectivas, y se asigne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no dar efectividad a la instrumentalización de la Política Pública de Educación Ambiental, del calendario ecológico y cronograma general de la Dirección para la realización de eventos marco socioambientales</c:v>
                  </c:pt>
                  <c:pt idx="2">
                    <c:v>la falta de experticia e idoneidad y compromiso de parte de los profesionales de apoyo a la gestión</c:v>
                  </c:pt>
                  <c:pt idx="3">
                    <c:v>Posibilidad de afectación Reputacional por no dar efectividad a la instrumentalización de la Política Pública de Educación Ambiental, del calendario ecológico y cronograma general de la Dirección para la realización de eventos marco socioambientales debido</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realiza distribución de solicitudes conforme a la existencia del personal de apoyo haciendo énfasis en los perfiles profesionales y conforme a las obligaciones contractuales, implementa verificación en el desempeño a través de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dar atención y efectividad a los procesos previos licitatorios</c:v>
                  </c:pt>
                  <c:pt idx="2">
                    <c:v>la falta de idoneidad técnica, estructuración sin rigor técnico, alteración de documentos sin verificación definitiva por omisión del funcionario asignado en la gestión técnico - contractual - administrativo</c:v>
                  </c:pt>
                  <c:pt idx="3">
                    <c:v>Posibilidad de afectación Económico y Reputacional por no dar atención y efectividad a los procesos previos licitatorios debido a la falta de idoneidad técnica, estructuración sin rigor técnico, alteración de documentos sin verificación definitiva por omis</c:v>
                  </c:pt>
                  <c:pt idx="4">
                    <c:v>Ejecucion y Administracion de procesos</c:v>
                  </c:pt>
                  <c:pt idx="5">
                    <c:v>40</c:v>
                  </c:pt>
                  <c:pt idx="6">
                    <c:v>Media</c:v>
                  </c:pt>
                  <c:pt idx="7">
                    <c:v>60%</c:v>
                  </c:pt>
                  <c:pt idx="8">
                    <c:v>     Entre 100 y 500 SMLMV </c:v>
                  </c:pt>
                  <c:pt idx="9">
                    <c:v>     Entre 100 y 500 SMLMV </c:v>
                  </c:pt>
                  <c:pt idx="10">
                    <c:v>Mayor</c:v>
                  </c:pt>
                  <c:pt idx="11">
                    <c:v>80%</c:v>
                  </c:pt>
                  <c:pt idx="12">
                    <c:v>Alto</c:v>
                  </c:pt>
                  <c:pt idx="13">
                    <c:v>1</c:v>
                  </c:pt>
                  <c:pt idx="14">
                    <c:v>El subdirector de SDAS asignará el o los profesionales competentes e idoneos para la elaborar los estudios previos de acuerdo al manual de funciones y competencias laborales.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estudios previos con debilidades técnicas</c:v>
                  </c:pt>
                  <c:pt idx="2">
                    <c:v>la falta de idoneidad técnica, estructuración sin rigor técnico,  del o los funcionario (s)asignado (s) en la gestión técnico - contractual - administrativo</c:v>
                  </c:pt>
                  <c:pt idx="3">
                    <c:v>Posibilidad de afectación Económico y Reputacional por estudios previos con debilidades técnicas debido a la falta de idoneidad técnica, estructuración sin rigor técnico,  del o los funcionario (s)asignado (s) en la gestión técnico - contractual - administ</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o universitario encargado de la supervisión, realiza perdiodicamente revisión de los reportes de las supervisiones en los contratos o convenios que se encuentran en ejecución; los comités técnicos multidisciplinarios de apoyo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no dar atención a las solicitudes de asesoría y asistencia técnica de manera efectiva</c:v>
                  </c:pt>
                  <c:pt idx="2">
                    <c:v>por omisión del funcionario en la gestión misional</c:v>
                  </c:pt>
                  <c:pt idx="3">
                    <c:v>Posibilidad de afectación Reputacional por no dar atención a las solicitudes de asesoría y asistencia técnica de manera efectiva debido a por omisión del funcionario en la gestión misional</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distribuye las solicitudes con el personal de apoyo a la gestión conforme a los temas de educación y gestión socioambiental, deja en matriz drive cronograma (agenda de trabajo) del responsable y equipo de apoyo a la gestión,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la dificultad en la ubicación de los destinatarios que residen en zonas veredales lejanas al casco urbano y errores en el proceso de notificación de actos administrativo</c:v>
                  </c:pt>
                  <c:pt idx="2">
                    <c:v>Posibilidad de afectación Notificación y comunicación de actos administrativos asociados a los trámites ambientales.  por Económica y Reputacional debido a la dificultad en la ubicación de los destinatarios que residen en zonas veredales lejanas al casco u</c:v>
                  </c:pt>
                  <c:pt idx="3">
                    <c:v>Posibilidad de afectación Económica y Reputacional por la dificultad en la ubicación de los destinatarios que residen en zonas veredales lejanas al casco urbano y errores en el proceso de notificación de actos administrativo debido a Posibilidad de afectac</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2</c:v>
                  </c:pt>
                  <c:pt idx="14">
                    <c:v>
1. Profesional Especializado de secretaria de la subdirección juridica desarrolla una matriz de control de evaluación y seguimiento al estado de notificaciones de los expedientes. 
2 El jefe de las oficinas territoriales realizan la verificación de la ma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la Radicación de documentación sin cumplimiento de la totalidad de los requisitos, errores en la numeración consecutiva de comunicaciones de entrada y salida, incumplimiento en el escaneo de la documentación de ingreso y de salida, así como incumplimiento</c:v>
                  </c:pt>
                  <c:pt idx="2">
                    <c:v>Personal insuficiente para atender la demanda, 
Falta de elementos que permitan la digitalización de los documentos radicados en la sede territorial y
Seguridad de la información.</c:v>
                  </c:pt>
                  <c:pt idx="3">
                    <c:v>Posibilidad de afectación Reputacional por la Radicación de documentación sin cumplimiento de la totalidad de los requisitos, errores en la numeración consecutiva de comunicaciones de entrada y salida, incumplimiento en el escaneo de la documentación de in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verifica cargue de información en plataforma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 la generación de impactos a recursos naturales o patologías a seres vivos y/o zoonosis</c:v>
                  </c:pt>
                  <c:pt idx="2">
                    <c:v>la mala disposición  de los residuos provenientes de la atención a individuos de fauna en el CAV </c:v>
                  </c:pt>
                  <c:pt idx="3">
                    <c:v>Posibilidad de afectación Económico y Reputacional por  la generación de impactos a recursos naturales o patologías a seres vivos y/o zoonosis debido a la mala disposición  de los residuos provenientes de la atención a individuos de fauna en el CAV </c:v>
                  </c:pt>
                  <c:pt idx="4">
                    <c:v>Ejecucion y Administracion de procesos</c:v>
                  </c:pt>
                  <c:pt idx="5">
                    <c:v>480</c:v>
                  </c:pt>
                  <c:pt idx="6">
                    <c:v>Media</c:v>
                  </c:pt>
                  <c:pt idx="7">
                    <c:v>60%</c:v>
                  </c:pt>
                  <c:pt idx="8">
                    <c:v>     El riesgo afecta la imagen de alguna área de la organización</c:v>
                  </c:pt>
                  <c:pt idx="9">
                    <c:v>     El riesgo afecta la imagen de alguna área de la organización</c:v>
                  </c:pt>
                  <c:pt idx="10">
                    <c:v>Leve</c:v>
                  </c:pt>
                  <c:pt idx="11">
                    <c:v>20%</c:v>
                  </c:pt>
                  <c:pt idx="12">
                    <c:v>Moderado</c:v>
                  </c:pt>
                  <c:pt idx="13">
                    <c:v>1</c:v>
                  </c:pt>
                  <c:pt idx="14">
                    <c:v>El profesional especializado vigila y genera las alertas de manera mensual  sobre el nivel de ejecucion de contrato del gestor externo encargado de la recolección, transporte, manejo y disposición final de los residuos</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Leve</c:v>
                  </c:pt>
                  <c:pt idx="27">
                    <c:v>20%</c:v>
                  </c:pt>
                  <c:pt idx="28">
                    <c:v>Bajo</c:v>
                  </c:pt>
                  <c:pt idx="29">
                    <c:v>Reducir (mitigar)</c:v>
                  </c:pt>
                </c:lvl>
                <c:lvl>
                  <c:pt idx="0">
                    <c:v>Reputacional</c:v>
                  </c:pt>
                  <c:pt idx="1">
                    <c:v>la Afectación a la fauna silvestre</c:v>
                  </c:pt>
                  <c:pt idx="2">
                    <c:v>no dar una atención adecuada y oportuna de los especímenes por la extensión del territorio.</c:v>
                  </c:pt>
                  <c:pt idx="3">
                    <c:v>Posibilidad de afectación Reputacional por la Afectación a la fauna silvestre debido a no dar una atención adecuada y oportuna de los especímenes por la extensión del territorio.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Profesional universitario realiza capacitaciones de manera trimestral  en la normatividad ambiental a grupos de apoyo como las alcaldias municipales, policia nacional y ejercito nacional. 
Profesional universitario articula con los procesos de CORTOLIMA d</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de la normatividad aplicable al ajuste del factor regional </c:v>
                  </c:pt>
                  <c:pt idx="2">
                    <c:v>dependencia de un tercero acreditado para los análisis de calidad del agua </c:v>
                  </c:pt>
                  <c:pt idx="3">
                    <c:v>Posibilidad de afectación Reputacional por incumplimiento de la normatividad aplicable al ajuste del factor regional  debido a dependencia de un tercero acreditado para los análisis de calidad del agua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supervisor realiza verificación del contrato para el  cumplimiento de las obligaciones contractuales de manera mensual.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cobro de la tarifa de seguimiento ambiental y la no verificación del cumplimiento de las obligaciones ambientales </c:v>
                  </c:pt>
                  <c:pt idx="2">
                    <c:v>por el alto número de expedientes en seguimiento ambiental. </c:v>
                  </c:pt>
                  <c:pt idx="3">
                    <c:v>Posibilidad de afectación Económico y Reputacional por no cobro de la tarifa de seguimiento ambiental y la no verificación del cumplimiento de las obligaciones ambientales   por el alto número de expedientes en seguimiento ambiental. </c:v>
                  </c:pt>
                  <c:pt idx="4">
                    <c:v>Ejecucion y Administracion de procesos</c:v>
                  </c:pt>
                  <c:pt idx="5">
                    <c:v>5001</c:v>
                  </c:pt>
                  <c:pt idx="6">
                    <c:v>Muy Alta</c:v>
                  </c:pt>
                  <c:pt idx="7">
                    <c:v>100%</c:v>
                  </c:pt>
                  <c:pt idx="8">
                    <c:v>     Mayor a 500 SMLMV </c:v>
                  </c:pt>
                  <c:pt idx="9">
                    <c:v>     Mayor a 500 SMLMV </c:v>
                  </c:pt>
                  <c:pt idx="10">
                    <c:v>Catastrófico</c:v>
                  </c:pt>
                  <c:pt idx="11">
                    <c:v>100%</c:v>
                  </c:pt>
                  <c:pt idx="12">
                    <c:v>Extremo</c:v>
                  </c:pt>
                  <c:pt idx="13">
                    <c:v>1</c:v>
                  </c:pt>
                  <c:pt idx="14">
                    <c:v>El profesional especializado de la subdirección de administración de recursos naturales y jefes de oficina territorial verifica el estado de los expedientes asignados a los profesionales para seguimiento ambiental semanalmente.</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Catastrófico</c:v>
                  </c:pt>
                  <c:pt idx="27">
                    <c:v>100%</c:v>
                  </c:pt>
                  <c:pt idx="28">
                    <c:v>Extremo</c:v>
                  </c:pt>
                  <c:pt idx="29">
                    <c:v>Reducir (mitigar)</c:v>
                  </c:pt>
                </c:lvl>
                <c:lvl>
                  <c:pt idx="0">
                    <c:v>Reputacional</c:v>
                  </c:pt>
                  <c:pt idx="1">
                    <c:v>que la Información se encuentre desactualizada en el  aplicativo "autorizaciones ambientales".</c:v>
                  </c:pt>
                  <c:pt idx="2">
                    <c:v>falta de registro de movimientos de trámite </c:v>
                  </c:pt>
                  <c:pt idx="3">
                    <c:v>Posibilidad de afectación Reputacional por que la Información se encuentre desactualizada en el  aplicativo "autorizaciones ambientales". debido a falta de registro de movimientos de trámite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Coordinador  del proceso 
verificar que cada expediente que llegue a la coordinación este cargado y descargado en el aplicativo de progcortolima y tramités en linea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Impacto</c:v>
                  </c:pt>
                  <c:pt idx="1">
                    <c:v>Causa Inmediata</c:v>
                  </c:pt>
                  <c:pt idx="2">
                    <c:v>Causa Raíz</c:v>
                  </c:pt>
                  <c:pt idx="3">
                    <c:v>Descripción del Riesgo</c:v>
                  </c:pt>
                  <c:pt idx="4">
                    <c:v>Clasificación del Riesgo</c:v>
                  </c:pt>
                  <c:pt idx="5">
                    <c:v>Frecuencia con la cual se realiza la actividad</c:v>
                  </c:pt>
                  <c:pt idx="6">
                    <c:v>Probabilidad Inherente</c:v>
                  </c:pt>
                  <c:pt idx="7">
                    <c:v>% P</c:v>
                  </c:pt>
                  <c:pt idx="8">
                    <c:v>Criterios de impacto</c:v>
                  </c:pt>
                  <c:pt idx="9">
                    <c:v>Validación</c:v>
                  </c:pt>
                  <c:pt idx="10">
                    <c:v>Impacto </c:v>
                  </c:pt>
                  <c:pt idx="11">
                    <c:v>% I</c:v>
                  </c:pt>
                  <c:pt idx="12">
                    <c:v>Zona de Riesgo Inherente</c:v>
                  </c:pt>
                  <c:pt idx="13">
                    <c:v>No. Control</c:v>
                  </c:pt>
                  <c:pt idx="14">
                    <c:v>Descripción del Control</c:v>
                  </c:pt>
                  <c:pt idx="15">
                    <c:v>Afectación</c:v>
                  </c:pt>
                  <c:pt idx="16">
                    <c:v>Tipo</c:v>
                  </c:pt>
                  <c:pt idx="17">
                    <c:v>Implementación</c:v>
                  </c:pt>
                  <c:pt idx="18">
                    <c:v>Calificación</c:v>
                  </c:pt>
                  <c:pt idx="19">
                    <c:v>Documentación</c:v>
                  </c:pt>
                  <c:pt idx="20">
                    <c:v>Frecuencia</c:v>
                  </c:pt>
                  <c:pt idx="21">
                    <c:v>Evidencia</c:v>
                  </c:pt>
                  <c:pt idx="22">
                    <c:v>Responsable</c:v>
                  </c:pt>
                  <c:pt idx="23">
                    <c:v>Probabilidad Residual</c:v>
                  </c:pt>
                  <c:pt idx="24">
                    <c:v>Probabilidad Residual Final</c:v>
                  </c:pt>
                  <c:pt idx="25">
                    <c:v>% PR</c:v>
                  </c:pt>
                  <c:pt idx="26">
                    <c:v>Impacto Residual Final</c:v>
                  </c:pt>
                  <c:pt idx="27">
                    <c:v>% IR</c:v>
                  </c:pt>
                  <c:pt idx="28">
                    <c:v>Zona de Riesgo Final</c:v>
                  </c:pt>
                  <c:pt idx="29">
                    <c:v>Tratamiento</c:v>
                  </c:pt>
                  <c:pt idx="30">
                    <c:v>Plan de Acción</c:v>
                  </c:pt>
                  <c:pt idx="31">
                    <c:v>Responsable</c:v>
                  </c:pt>
                  <c:pt idx="32">
                    <c:v>Fecha Implementación</c:v>
                  </c:pt>
                  <c:pt idx="33">
                    <c:v>Fecha Seguimiento</c:v>
                  </c:pt>
                  <c:pt idx="34">
                    <c:v>Seguimiento</c:v>
                  </c:pt>
                  <c:pt idx="35">
                    <c:v>Estado</c:v>
                  </c:pt>
                </c:lvl>
                <c:lvl>
                  <c:pt idx="9">
                    <c:v>Observación de criterio</c:v>
                  </c:pt>
                  <c:pt idx="10">
                    <c:v>
Inherente</c:v>
                  </c:pt>
                  <c:pt idx="16">
                    <c:v>Atributos</c:v>
                  </c:pt>
                </c:lvl>
                <c:lvl>
                  <c:pt idx="6">
                    <c:v>Análisis del riesgo inherente</c:v>
                  </c:pt>
                  <c:pt idx="13">
                    <c:v>Evaluación del riesgo - Valoración de los controles</c:v>
                  </c:pt>
                  <c:pt idx="23">
                    <c:v>Evaluación del riesgo - Nivel del riesgo residual</c:v>
                  </c:pt>
                  <c:pt idx="30">
                    <c:v>Plan de Acción</c:v>
                  </c:pt>
                </c:lvl>
                <c:lvl>
                  <c:pt idx="1">
                    <c:v>MOTIVO DE ACTUALIZACIÓN:</c:v>
                  </c:pt>
                  <c:pt idx="5">
                    <c:v>Actualización Semestral</c:v>
                  </c:pt>
                  <c:pt idx="15">
                    <c:v>RESPONSABLE: </c:v>
                  </c:pt>
                  <c:pt idx="18">
                    <c:v>PROFESIONAL UNIVERSITARIO A CARGO DEL SISTEMA </c:v>
                  </c:pt>
                </c:lvl>
                <c:lvl>
                  <c:pt idx="34">
                    <c:v>Pag.:</c:v>
                  </c:pt>
                  <c:pt idx="35">
                    <c:v>___ de ___</c:v>
                  </c:pt>
                </c:lvl>
                <c:lvl>
                  <c:pt idx="34">
                    <c:v>Versión:          00</c:v>
                  </c:pt>
                </c:lvl>
                <c:lvl>
                  <c:pt idx="34">
                    <c:v>Código:</c:v>
                  </c:pt>
                  <c:pt idx="35">
                    <c:v>F_EI_001</c:v>
                  </c:pt>
                </c:lvl>
              </c:multiLvlStrCache>
            </c:multiLvlStrRef>
          </c:cat>
          <c:val>
            <c:numRef>
              <c:f>'Mapa Riesgos operativos CORTOLI'!$E$99:$AO$99</c:f>
              <c:numCache>
                <c:formatCode>General</c:formatCode>
                <c:ptCount val="37"/>
                <c:pt idx="0">
                  <c:v>0</c:v>
                </c:pt>
                <c:pt idx="1">
                  <c:v>0</c:v>
                </c:pt>
                <c:pt idx="2">
                  <c:v>0</c:v>
                </c:pt>
                <c:pt idx="3">
                  <c:v>0</c:v>
                </c:pt>
                <c:pt idx="4">
                  <c:v>0</c:v>
                </c:pt>
                <c:pt idx="5">
                  <c:v>365</c:v>
                </c:pt>
                <c:pt idx="6">
                  <c:v>0</c:v>
                </c:pt>
                <c:pt idx="7" formatCode="0%">
                  <c:v>0.6</c:v>
                </c:pt>
                <c:pt idx="8" formatCode="0%">
                  <c:v>0</c:v>
                </c:pt>
                <c:pt idx="9" formatCode="0%">
                  <c:v>0</c:v>
                </c:pt>
                <c:pt idx="10">
                  <c:v>0</c:v>
                </c:pt>
                <c:pt idx="11" formatCode="0%">
                  <c:v>1</c:v>
                </c:pt>
                <c:pt idx="12">
                  <c:v>0</c:v>
                </c:pt>
                <c:pt idx="13">
                  <c:v>1</c:v>
                </c:pt>
                <c:pt idx="14">
                  <c:v>0</c:v>
                </c:pt>
                <c:pt idx="15">
                  <c:v>0</c:v>
                </c:pt>
                <c:pt idx="16">
                  <c:v>0</c:v>
                </c:pt>
                <c:pt idx="17">
                  <c:v>0</c:v>
                </c:pt>
                <c:pt idx="18" formatCode="0%">
                  <c:v>0</c:v>
                </c:pt>
                <c:pt idx="19">
                  <c:v>0</c:v>
                </c:pt>
                <c:pt idx="20">
                  <c:v>0</c:v>
                </c:pt>
                <c:pt idx="21">
                  <c:v>0</c:v>
                </c:pt>
                <c:pt idx="22">
                  <c:v>0</c:v>
                </c:pt>
                <c:pt idx="23" formatCode="0.0%">
                  <c:v>0.36</c:v>
                </c:pt>
                <c:pt idx="24">
                  <c:v>0</c:v>
                </c:pt>
                <c:pt idx="25" formatCode="0%">
                  <c:v>0.36</c:v>
                </c:pt>
                <c:pt idx="26">
                  <c:v>0</c:v>
                </c:pt>
                <c:pt idx="27" formatCode="0%">
                  <c:v>1</c:v>
                </c:pt>
                <c:pt idx="28">
                  <c:v>0</c:v>
                </c:pt>
                <c:pt idx="29">
                  <c:v>0</c:v>
                </c:pt>
              </c:numCache>
            </c:numRef>
          </c:val>
          <c:extLst>
            <c:ext xmlns:c16="http://schemas.microsoft.com/office/drawing/2014/chart" uri="{C3380CC4-5D6E-409C-BE32-E72D297353CC}">
              <c16:uniqueId val="{00000003-9CAF-4B9E-9F99-B5E1DF5FA17E}"/>
            </c:ext>
          </c:extLst>
        </c:ser>
        <c:ser>
          <c:idx val="4"/>
          <c:order val="4"/>
          <c:tx>
            <c:strRef>
              <c:f>'Mapa Riesgos operativos CORTOLI'!#REF!</c:f>
              <c:strCache>
                <c:ptCount val="1"/>
                <c:pt idx="0">
                  <c:v>#REF!</c:v>
                </c:pt>
              </c:strCache>
            </c:strRef>
          </c:tx>
          <c:spPr>
            <a:solidFill>
              <a:schemeClr val="accent5"/>
            </a:solidFill>
            <a:ln>
              <a:noFill/>
            </a:ln>
            <a:effectLst/>
          </c:spPr>
          <c:invertIfNegative val="0"/>
          <c:cat>
            <c:multiLvlStrRef>
              <c:f>'Mapa Riesgos operativos CORTOLI'!$E$1:$AO$96</c:f>
              <c:multiLvlStrCache>
                <c:ptCount val="37"/>
                <c:lvl>
                  <c:pt idx="0">
                    <c:v>Reputacional</c:v>
                  </c:pt>
                  <c:pt idx="1">
                    <c:v>Separación incorrecta de residuos solidos en la fuente</c:v>
                  </c:pt>
                  <c:pt idx="2">
                    <c:v>la falta de educación ambiental de nuevos funcionarios, contratistas y pasantes</c:v>
                  </c:pt>
                  <c:pt idx="3">
                    <c:v>Posibilidad de afectación Reputacional por Separación incorrecta de residuos solidos en la fuente debido a la falta de educación ambiental de nuevos funcionarios, contratistas y pasantes</c:v>
                  </c:pt>
                  <c:pt idx="4">
                    <c:v>Usuarios, productos y practicas , organizacionales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del Sistema de Gestion  verifica el cargue de los documentos aprobados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la falta de cargue de los documentos aprobados en la plataforma por parte del funcionario encargado</c:v>
                  </c:pt>
                  <c:pt idx="3">
                    <c:v>Posibilidad de afectación Reputacional por Documentos en intranet desactualizados debido a la falta de cargue de los documentos aprobados en la plataforma por parte del funcionario encargado</c:v>
                  </c:pt>
                  <c:pt idx="4">
                    <c:v>Ejecucion y Administracion de procesos</c:v>
                  </c:pt>
                  <c:pt idx="5">
                    <c:v>3</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universitario del Sistema de Gestion  verifica el cargue de los documentos aprobados con el acta de la mesa temática.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pt idx="36">
                    <c:v>HSEQ</c:v>
                  </c:pt>
                </c:lvl>
                <c:lvl>
                  <c:pt idx="0">
                    <c:v>Reputacional</c:v>
                  </c:pt>
                  <c:pt idx="1">
                    <c:v>Documentos en intranet desactualizados</c:v>
                  </c:pt>
                  <c:pt idx="2">
                    <c:v>Los procesos no actualizan los procedimientos conforme a las necesidades del servicio y/o normas</c:v>
                  </c:pt>
                  <c:pt idx="3">
                    <c:v>Posibilidad de afectación Reputacional por Documentos en intranet desactualizados debido a Los procesos no actualizan los procedimientos conforme a las necesidades del servicio y/o normas</c:v>
                  </c:pt>
                  <c:pt idx="4">
                    <c:v>Ejecucion y Administracion de procesos</c:v>
                  </c:pt>
                  <c:pt idx="5">
                    <c:v>12</c:v>
                  </c:pt>
                  <c:pt idx="6">
                    <c:v>Baja</c:v>
                  </c:pt>
                  <c:pt idx="7">
                    <c:v>40%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Moderado</c:v>
                  </c:pt>
                  <c:pt idx="13">
                    <c:v>1</c:v>
                  </c:pt>
                  <c:pt idx="14">
                    <c:v>El coordinador del proceso hace vigilancia de las normas aplicables y las incluye en el normograma, verificando si la norma es aplicable a algun procedimiento, solicitando la actualización al profesional competente</c:v>
                  </c:pt>
                  <c:pt idx="15">
                    <c:v>Probabilidad</c:v>
                  </c:pt>
                  <c:pt idx="16">
                    <c:v>Preventivo</c:v>
                  </c:pt>
                  <c:pt idx="17">
                    <c:v>Manual</c:v>
                  </c:pt>
                  <c:pt idx="18">
                    <c:v>40%</c:v>
                  </c:pt>
                  <c:pt idx="19">
                    <c:v>Sin Documentar</c:v>
                  </c:pt>
                  <c:pt idx="20">
                    <c:v>Continua</c:v>
                  </c:pt>
                  <c:pt idx="21">
                    <c:v>Con Registro</c:v>
                  </c:pt>
                  <c:pt idx="22">
                    <c:v>SI</c:v>
                  </c:pt>
                  <c:pt idx="23">
                    <c:v>24,0%</c:v>
                  </c:pt>
                  <c:pt idx="24">
                    <c:v>Baja</c:v>
                  </c:pt>
                  <c:pt idx="25">
                    <c:v>24%</c:v>
                  </c:pt>
                  <c:pt idx="26">
                    <c:v>Menor</c:v>
                  </c:pt>
                  <c:pt idx="27">
                    <c:v>40%</c:v>
                  </c:pt>
                  <c:pt idx="28">
                    <c:v>Moderado</c:v>
                  </c:pt>
                  <c:pt idx="29">
                    <c:v>Aceptar</c:v>
                  </c:pt>
                  <c:pt idx="36">
                    <c:v>HSEQ</c:v>
                  </c:pt>
                </c:lvl>
                <c:lvl>
                  <c:pt idx="0">
                    <c:v>Económica</c:v>
                  </c:pt>
                  <c:pt idx="1">
                    <c:v>Falta de actualizacion de la plataforma eKOGUI</c:v>
                  </c:pt>
                  <c:pt idx="2">
                    <c:v>Incumplimiento de las obligaciones contractuales de los abogados externos</c:v>
                  </c:pt>
                  <c:pt idx="3">
                    <c:v>Posibilidad de afectación Económica por Falta de actualizacion de la plataforma eKOGUI debido a Incumplimiento de las obligaciones contractuales de los abogados externos</c:v>
                  </c:pt>
                  <c:pt idx="4">
                    <c:v>Ejecucion y Administracion de procesos</c:v>
                  </c:pt>
                  <c:pt idx="5">
                    <c:v>450</c:v>
                  </c:pt>
                  <c:pt idx="6">
                    <c:v>Media</c:v>
                  </c:pt>
                  <c:pt idx="7">
                    <c:v>60%</c:v>
                  </c:pt>
                  <c:pt idx="8">
                    <c:v>     Entre 10 y 50 SMLMV </c:v>
                  </c:pt>
                  <c:pt idx="9">
                    <c:v>     Entre 10 y 50 SMLMV </c:v>
                  </c:pt>
                  <c:pt idx="10">
                    <c:v>Menor</c:v>
                  </c:pt>
                  <c:pt idx="11">
                    <c:v>40%</c:v>
                  </c:pt>
                  <c:pt idx="12">
                    <c:v>Moderado</c:v>
                  </c:pt>
                  <c:pt idx="13">
                    <c:v>1</c:v>
                  </c:pt>
                  <c:pt idx="14">
                    <c:v>El profesional especializado del proceso incluye en la JOC la obligacion de actualizacion del eKOGUI y supervisa esa obligacion previo al pago de la cuenta de cobro.</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Aceptar</c:v>
                  </c:pt>
                </c:lvl>
                <c:lvl>
                  <c:pt idx="0">
                    <c:v>Reputacional</c:v>
                  </c:pt>
                  <c:pt idx="1">
                    <c:v>liquidacion inoportuna de nomina</c:v>
                  </c:pt>
                  <c:pt idx="2">
                    <c:v>fallas en el modulo en la nomina web</c:v>
                  </c:pt>
                  <c:pt idx="3">
                    <c:v>Posibilidad de afectación Reputacional por liquidacion inoportuna de nomina debido a fallas en el modulo en la nomina web</c:v>
                  </c:pt>
                  <c:pt idx="4">
                    <c:v>Fallas Tecnologicas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revisa y ordena la elaboración  de la nomina para el pago oportuno de esta, disponiendo de un mecanismo alterno para la liquidación de la nómina.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liquidacion inoportuna de nomina</c:v>
                  </c:pt>
                  <c:pt idx="2">
                    <c:v>  la falta de recursos y/o falta de gestión de los funcionarios del proceso.</c:v>
                  </c:pt>
                  <c:pt idx="3">
                    <c:v>Posibilidad de afectación Económica y Reputacional por liquidacion inoportuna de nomina debido a   la falta de recursos y/o falta de gestión de los funcionarios del proceso.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gestiona las actividades establecidas en los cronogramas y entrega a la oficina de planeacion trimestralmente los resultados esperados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Falta de ejecución de los planes</c:v>
                  </c:pt>
                  <c:pt idx="2">
                    <c:v>escasa  planeación para proveer los cargos vacantes en la vigencia.</c:v>
                  </c:pt>
                  <c:pt idx="3">
                    <c:v>Posibilidad de afectación Económico y Reputacional por Falta de ejecución de los planes debido a escasa  planeación para proveer los cargos vacantes en la vigencia.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La profesional especializada del proceso de la GTH revisa cada vez que se realiza un nombramiento verificando la información y soportes a portados en la hoja de vida del aspirante frente a los requisitos establecidos en el Manual de Funciones y Competenci</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 y Reputacional</c:v>
                  </c:pt>
                  <c:pt idx="1">
                    <c:v>sanción efectuada por parte de entes de control u otro ente regulador</c:v>
                  </c:pt>
                  <c:pt idx="2">
                    <c:v>falta de objetividad frente al desarrollo de la auditoria interna, evaluación y seguimiento a los planes, programas y proyectos; producto de falta de conocimiento del auditor, intención del auditor de desviar u ocultar información, presiones internas o ex</c:v>
                  </c:pt>
                  <c:pt idx="3">
                    <c:v>Posibilidad de afectación Económico y Reputacional por sanción efectuada por parte de entes de control u otro ente regulador debido a falta de objetividad frente al desarrollo de la auditoria interna, evaluación y seguimiento a los planes, programas y proy</c:v>
                  </c:pt>
                  <c:pt idx="4">
                    <c:v>Ejecucion y Administracion de procesos</c:v>
                  </c:pt>
                  <c:pt idx="5">
                    <c:v>26</c:v>
                  </c:pt>
                  <c:pt idx="6">
                    <c:v>Media</c:v>
                  </c:pt>
                  <c:pt idx="7">
                    <c:v>60%</c:v>
                  </c:pt>
                  <c:pt idx="8">
                    <c:v>     Entre 100 y 500 SMLMV </c:v>
                  </c:pt>
                  <c:pt idx="9">
                    <c:v>     Entre 100 y 500 SMLMV </c:v>
                  </c:pt>
                  <c:pt idx="10">
                    <c:v>Mayor</c:v>
                  </c:pt>
                  <c:pt idx="11">
                    <c:v>80%</c:v>
                  </c:pt>
                  <c:pt idx="12">
                    <c:v>Alto</c:v>
                  </c:pt>
                  <c:pt idx="13">
                    <c:v>1</c:v>
                  </c:pt>
                  <c:pt idx="14">
                    <c:v>El jefe de la oficina de control interno a la gestión, verifica la competencia del personal, gestiona la formulación y ejecución del plan de capacitaciones de la OCIG, revisa y valida los informes preliminares.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hallazgos generados por los organismos de control y/o notificaciones de entidades externas</c:v>
                  </c:pt>
                  <c:pt idx="2">
                    <c:v>la presentación de informes con inconsistencias</c:v>
                  </c:pt>
                  <c:pt idx="3">
                    <c:v>Posibilidad de afectación Reputacional por hallazgos generados por los organismos de control y/o notificaciones de entidades externas debido a la presentación de informes con inconsistencias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y valida la idoneidad de los  informes previo a su entrega y/o cargue a los entes de control, con el fin de asegurar la presentación información veraz y confiable.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hallazgos generados por los organismos de control y/o notificaciones de entidades externas</c:v>
                  </c:pt>
                  <c:pt idx="2">
                    <c:v>la presentación de los informes de ley por fuera de los términos</c:v>
                  </c:pt>
                  <c:pt idx="3">
                    <c:v>Posibilidad de afectación Reputacional por hallazgos generados por los organismos de control y/o notificaciones de entidades externas debido a la presentación de los informes de ley por fuera de los términos</c:v>
                  </c:pt>
                  <c:pt idx="4">
                    <c:v>Ejecucion y Administracion de procesos</c:v>
                  </c:pt>
                  <c:pt idx="5">
                    <c:v>26</c:v>
                  </c:pt>
                  <c:pt idx="6">
                    <c:v>Media</c:v>
                  </c:pt>
                  <c:pt idx="7">
                    <c:v>60%</c:v>
                  </c:pt>
                  <c:pt idx="8">
                    <c:v>     Entre 50 y 100 SMLMV </c:v>
                  </c:pt>
                  <c:pt idx="9">
                    <c:v>     Entre 50 y 100 SMLMV </c:v>
                  </c:pt>
                  <c:pt idx="10">
                    <c:v>Moderado</c:v>
                  </c:pt>
                  <c:pt idx="11">
                    <c:v>60%</c:v>
                  </c:pt>
                  <c:pt idx="12">
                    <c:v>Moderado</c:v>
                  </c:pt>
                  <c:pt idx="13">
                    <c:v>1</c:v>
                  </c:pt>
                  <c:pt idx="14">
                    <c:v>El jefe de la oficina de control interno a la gestión, revisa el inventario de informes con el fin de asegurar la presentación en los términos de ley, se revisan los informes próximos a presentar con el fin de informar a los responsables de los procesos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Económico y Reputacional por reportar información desarticulada y no depurada en el informe de gestión debido a falta de unificación y articulación de criterios técnicos, falta de competencia del personal encargado de recopilar,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Remitir la solicitud de información para el Informe de Gestión adjuntando formato e instructivo para su diligenciamiento.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Evaluación periódica de cumplimiento de metas del PAC en comité de dirección. Formulación, revisión y actualización de instrumentos de planificación, actualización del normograma por dependencia.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revisa los lineamientos establecidos para la inscripción de proyectos en el banco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servicios inactivos, funcionarios desatendidos, continuidad del negocio deficiente </c:v>
                  </c:pt>
                  <c:pt idx="2">
                    <c:v>fallas de comunicación, parametrización errada monitoreo ineficiente y oportunidad escaza</c:v>
                  </c:pt>
                  <c:pt idx="3">
                    <c:v>Posibilidad de afectación Económico y Reputacional por servicios inactivos, funcionarios desatendidos, continuidad del negocio deficiente  debido a fallas de comunicación, parametrización errada monitoreo ineficiente y oportunidad escaza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Buenos equipos para trabajo en casa, calan de  internet operativo y eficiente</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equipo en mal funcionamiento o instalación de software ilegal</c:v>
                  </c:pt>
                  <c:pt idx="2">
                    <c:v>desconocimiento del procedimiento y licenciamiento de la entidad</c:v>
                  </c:pt>
                  <c:pt idx="3">
                    <c:v>Posibilidad de afectación Económico y Reputacional por equipo en mal funcionamiento o instalación de software ilegal debido a desconocimiento del procedimiento y licenciamiento de la entidad</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Personal capacitado
Verificación de equipos antes de entregar
Formato de entrega a satisfacción </c:v>
                  </c:pt>
                  <c:pt idx="15">
                    <c:v>Probabilidad</c:v>
                  </c:pt>
                  <c:pt idx="16">
                    <c:v>Preventivo</c:v>
                  </c:pt>
                  <c:pt idx="17">
                    <c:v>Automático</c:v>
                  </c:pt>
                  <c:pt idx="18">
                    <c:v>50%</c:v>
                  </c:pt>
                  <c:pt idx="19">
                    <c:v>Documentado</c:v>
                  </c:pt>
                  <c:pt idx="20">
                    <c:v>Continua</c:v>
                  </c:pt>
                  <c:pt idx="21">
                    <c:v>Con Registro</c:v>
                  </c:pt>
                  <c:pt idx="22">
                    <c:v>SI</c:v>
                  </c:pt>
                  <c:pt idx="23">
                    <c:v>30,0%</c:v>
                  </c:pt>
                  <c:pt idx="24">
                    <c:v>Baja</c:v>
                  </c:pt>
                  <c:pt idx="25">
                    <c:v>30%</c:v>
                  </c:pt>
                  <c:pt idx="26">
                    <c:v>Moderado</c:v>
                  </c:pt>
                  <c:pt idx="27">
                    <c:v>60%</c:v>
                  </c:pt>
                  <c:pt idx="28">
                    <c:v>Moderado</c:v>
                  </c:pt>
                  <c:pt idx="29">
                    <c:v>Reducir (mitigar)</c:v>
                  </c:pt>
                </c:lvl>
                <c:lvl>
                  <c:pt idx="0">
                    <c:v>Económico y Reputacional</c:v>
                  </c:pt>
                  <c:pt idx="1">
                    <c:v>acceso a la información privilegiada </c:v>
                  </c:pt>
                  <c:pt idx="2">
                    <c:v>error de información enviada por parte de los supervisores</c:v>
                  </c:pt>
                  <c:pt idx="3">
                    <c:v>Posibilidad de afectación Económico y Reputacional por acceso a la información privilegiada  debido a error de información enviada por parte de los supervisores</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Técnico Operativo revisa el formato de solicitud de permisos enviado por  los subdirectores o jefes de oficina
Verificando la identificación y actividad del contrato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demandas en contra de la entidad y pérdida de credibilidad</c:v>
                  </c:pt>
                  <c:pt idx="2">
                    <c:v>publicación de información errorenea</c:v>
                  </c:pt>
                  <c:pt idx="3">
                    <c:v>Posibilidad de afectación Económico y Reputacional por demandas en contra de la entidad y pérdida de credibilidad debido a publicación de información errorenea</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Técnico Operativo del proceso de direccionamiento estratégico TIC  y/o responsable en cada uno de los procesos  revisa todos los documentos o información antes de ser publicada.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restauración fallida, perdidas de información relevante que afecta la continuidad del negocio</c:v>
                  </c:pt>
                  <c:pt idx="2">
                    <c:v>copias de seguridad con errores o no verificada</c:v>
                  </c:pt>
                  <c:pt idx="3">
                    <c:v>Posibilidad de afectación Económico y Reputacional por restauración fallida, perdidas de información relevante que afecta la continuidad del negocio debido a copias de seguridad con errores o no verificada</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El profesional universitario adscrito al proceso hace verificación aleatoria de las copias de seguridad</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Reputacional</c:v>
                  </c:pt>
                  <c:pt idx="1">
                    <c:v>documentación final imprecisa y/o errónea en datos técnicos.</c:v>
                  </c:pt>
                  <c:pt idx="2">
                    <c:v>Falta de verificación de datos tecnicos</c:v>
                  </c:pt>
                  <c:pt idx="3">
                    <c:v>Posibilidad de afectación Reputacional por documentación final imprecisa y/o errónea en datos técnicos. debido a Falta de verificación de datos tecnicos</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verifica la documentación final, haciendo enfasis en lo datos tecnicos de la documentación para estudios de Declaratorias, PMA y Planes Acción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Reputacional</c:v>
                  </c:pt>
                  <c:pt idx="1">
                    <c:v>información incompleta y/o erronea para iniciar procesos de declaratoria de áreas protegidas, generando demora en estos procesos</c:v>
                  </c:pt>
                  <c:pt idx="2">
                    <c:v>Errores voluntarios e involuntarios en la recolección de información</c:v>
                  </c:pt>
                  <c:pt idx="3">
                    <c:v>Posibilidad de afectación Reputacional por información incompleta y/o erronea para iniciar procesos de declaratoria de áreas protegidas, generando demora en estos procesos debido a Errores voluntarios e involuntarios en la recolección de información</c:v>
                  </c:pt>
                  <c:pt idx="4">
                    <c:v>Ejecucion y Administracion de procesos</c:v>
                  </c:pt>
                  <c:pt idx="5">
                    <c:v>120</c:v>
                  </c:pt>
                  <c:pt idx="6">
                    <c:v>Media</c:v>
                  </c:pt>
                  <c:pt idx="7">
                    <c:v>60%</c:v>
                  </c:pt>
                  <c:pt idx="8">
                    <c:v>     Entre 100 y 500 SMLMV </c:v>
                  </c:pt>
                  <c:pt idx="9">
                    <c:v>     Entre 100 y 500 SMLMV </c:v>
                  </c:pt>
                  <c:pt idx="10">
                    <c:v>Mayor</c:v>
                  </c:pt>
                  <c:pt idx="11">
                    <c:v>80%</c:v>
                  </c:pt>
                  <c:pt idx="12">
                    <c:v>Alto</c:v>
                  </c:pt>
                  <c:pt idx="13">
                    <c:v>1</c:v>
                  </c:pt>
                  <c:pt idx="14">
                    <c:v>El profesional especializado de areas protegidas verifica la integridad de la información de la base cartográfica y del sistema SIG realizando informe anual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falta de socialización y concertación con la comunidad, generando sesgo, desconfianza y mala imagen en la comunidad</c:v>
                  </c:pt>
                  <c:pt idx="2">
                    <c:v>falta de herramientas  tecnología en la comunidad </c:v>
                  </c:pt>
                  <c:pt idx="3">
                    <c:v>Posibilidad de afectación Reputacional por falta de socialización y concertación con la comunidad, generando sesgo, desconfianza y mala imagen en la comunidad debido a falta de herramientas  tecnología en la comunidad </c:v>
                  </c:pt>
                  <c:pt idx="4">
                    <c:v>Fallas Tecnológicas</c:v>
                  </c:pt>
                  <c:pt idx="5">
                    <c:v>501</c:v>
                  </c:pt>
                  <c:pt idx="6">
                    <c:v>Alta</c:v>
                  </c:pt>
                  <c:pt idx="7">
                    <c:v>80%</c:v>
                  </c:pt>
                  <c:pt idx="8">
                    <c:v>     Entre 50 y 100 SMLMV </c:v>
                  </c:pt>
                  <c:pt idx="9">
                    <c:v>     Entre 50 y 100 SMLMV </c:v>
                  </c:pt>
                  <c:pt idx="10">
                    <c:v>Moderado</c:v>
                  </c:pt>
                  <c:pt idx="11">
                    <c:v>60%</c:v>
                  </c:pt>
                  <c:pt idx="12">
                    <c:v>Alto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Reputacional</c:v>
                  </c:pt>
                  <c:pt idx="1">
                    <c:v>reportar información desarticulada y no depurada en el informe de gestión</c:v>
                  </c:pt>
                  <c:pt idx="2">
                    <c:v>falta de unificación y articulación de criterios técnicos, falta de competencia del personal encargado de recopilar, consolidar y reportar información </c:v>
                  </c:pt>
                  <c:pt idx="3">
                    <c:v>Posibilidad de afectación Reputacional por reportar información desarticulada y no depurada en el informe de gestión debido a falta de unificación y articulación de criterios técnicos, falta de competencia del personal encargado de recopilar, consolidar y </c:v>
                  </c:pt>
                  <c:pt idx="4">
                    <c:v>Ejecucion y Administracion de procesos</c:v>
                  </c:pt>
                  <c:pt idx="5">
                    <c:v>501</c:v>
                  </c:pt>
                  <c:pt idx="6">
                    <c:v>Alta</c:v>
                  </c:pt>
                  <c:pt idx="7">
                    <c:v>80%</c:v>
                  </c:pt>
                  <c:pt idx="8">
                    <c:v>     Entre 10 y 50 SMLMV </c:v>
                  </c:pt>
                  <c:pt idx="9">
                    <c:v>     Entre 10 y 50 SMLMV </c:v>
                  </c:pt>
                  <c:pt idx="10">
                    <c:v>Menor</c:v>
                  </c:pt>
                  <c:pt idx="11">
                    <c:v>40%</c:v>
                  </c:pt>
                  <c:pt idx="12">
                    <c:v>Moderado</c:v>
                  </c:pt>
                  <c:pt idx="13">
                    <c:v>1</c:v>
                  </c:pt>
                  <c:pt idx="14">
                    <c:v>Los profesionales especializados de Áreas protegidas y el de Ecosistemas estratégicos y Biodiversidad, realizan las convocatorias de manera oportuna y a travez de los medios de comunicación con mayor impacto en el lugar de la reunion</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lvl>
                <c:lvl>
                  <c:pt idx="0">
                    <c:v>Económico y Reputacional</c:v>
                  </c:pt>
                  <c:pt idx="1">
                    <c:v>incumplimiento de las metas físicas y financieras programadas</c:v>
                  </c:pt>
                  <c:pt idx="2">
                    <c:v>instrumentos de planificación inexistentes, desarticulados o desactualizados, entorno climático cambiante, problemas de orden publico o de salud, Desarticulación entre dependencias, desconocimiento de la normatividad, etc.</c:v>
                  </c:pt>
                  <c:pt idx="3">
                    <c:v>Posibilidad de afectación Económico y Reputacional por incumplimiento de las metas físicas y financieras programadas debido a instrumentos de planificación inexistentes, desarticulados o desactualizados, entorno climático cambiante, problemas de orden publ</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de Gestion Integral de Biodiversidad elabora y remite para monitoreo por parte de Subdirector, cronograma de acciones de recoleccion de información en campo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lvl>
                <c:lvl>
                  <c:pt idx="0">
                    <c:v>Económico y Reputacional</c:v>
                  </c:pt>
                  <c:pt idx="1">
                    <c:v>deficiencia en la evaluación física y financiera  de los proyectos presentados por terceros  para ser cofinanciados con recursos de la Corporación</c:v>
                  </c:pt>
                  <c:pt idx="2">
                    <c:v>proyectos inscritos en el banco de proyectos sin el lleno de los requisitos técnicos, administrativos, financieros y ambientales lo cual puede inducir a tomar una  mala decisión de inversión del recurso de la Corporación. </c:v>
                  </c:pt>
                  <c:pt idx="3">
                    <c:v>Posibilidad de afectación Económico y Reputacional por deficiencia en la evaluación física y financiera  de los proyectos presentados por terceros  para ser cofinanciados con recursos de la Corporación debido a proyectos inscritos en el banco de proyectos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gestion integral de biodiversidad verifica la calidad, pertinencia y veracidad de la información capturada en las visitas.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lvl>
                <c:lvl>
                  <c:pt idx="0">
                    <c:v>Económico y Reputacional</c:v>
                  </c:pt>
                  <c:pt idx="1">
                    <c:v>Realizar la evaluación de informes de avance con información desactualizada o sin evidencias</c:v>
                  </c:pt>
                  <c:pt idx="2">
                    <c:v>Impresicion en suministro de informacion por parte de los procesos involucrados</c:v>
                  </c:pt>
                  <c:pt idx="3">
                    <c:v>Posibilidad de afectación Económico y Reputacional por Realizar la evaluación de informes de avance con información desactualizada o sin evidencias debido a Impresicion en suministro de informacion por parte de los procesos involucrados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Económica y Reputacional</c:v>
                  </c:pt>
                  <c:pt idx="1">
                    <c:v>desviación de presupuesto a objetivos no prioritarios</c:v>
                  </c:pt>
                  <c:pt idx="2">
                    <c:v>Inadecuada priorizacion de objetivos en los procesos</c:v>
                  </c:pt>
                  <c:pt idx="3">
                    <c:v>Posibilidad de afectación Económica y Reputacional por desviación de presupuesto a objetivos no prioritarios debido a Inadecuada priorizacion de objetivos en los procesos</c:v>
                  </c:pt>
                  <c:pt idx="4">
                    <c:v>Ejecucion y Administracion de procesos</c:v>
                  </c:pt>
                  <c:pt idx="5">
                    <c:v>12</c:v>
                  </c:pt>
                  <c:pt idx="6">
                    <c:v>Baja</c:v>
                  </c:pt>
                  <c:pt idx="7">
                    <c:v>40%</c:v>
                  </c:pt>
                  <c:pt idx="8">
                    <c:v>     El riesgo afecta la imagen de alguna área de la organización</c:v>
                  </c:pt>
                  <c:pt idx="9">
                    <c:v>     El riesgo afecta la imagen de alguna área de la organización</c:v>
                  </c:pt>
                  <c:pt idx="10">
                    <c:v>Leve</c:v>
                  </c:pt>
                  <c:pt idx="11">
                    <c:v>20%</c:v>
                  </c:pt>
                  <c:pt idx="12">
                    <c:v>Bajo</c:v>
                  </c:pt>
                  <c:pt idx="13">
                    <c:v>1</c:v>
                  </c:pt>
                  <c:pt idx="14">
                    <c:v>El profesional Especializado hace Seguimiento permanente al Plan de Acción Cuatrienal y emite alertas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demora en la toma de decisiones</c:v>
                  </c:pt>
                  <c:pt idx="2">
                    <c:v>inadecuada  articulación institucional entre el nivel Central y Direcciones Territoriales.</c:v>
                  </c:pt>
                  <c:pt idx="3">
                    <c:v>Posibilidad de afectación Reputacional por demora en la toma de decisiones debido a inadecuada  articulación institucional entre el nivel Central y Direcciones Territoriales.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establece  de canales de comunicación virtuales y/o mediados por las TIC de alta eficiencia.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sanciones, interrupción de la actividad desarrollada e ineficacia en la ejecución del Plan de Acción Cuatrienal</c:v>
                  </c:pt>
                  <c:pt idx="2">
                    <c:v>bajo nivel de cumplimiento a lo inicialmente programado en el Plan de Acción Cuatrienal</c:v>
                  </c:pt>
                  <c:pt idx="3">
                    <c:v>Posibilidad de afectación Reputacional por sanciones, interrupción de la actividad desarrollada e ineficacia en la ejecución del Plan de Acción Cuatrienal debido a bajo nivel de cumplimiento a lo inicialmente programado en el Plan de Acción Cuatrienal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realiza seguimiento a los Tablero de control,Rendición de cuentas y el Informe de Gestión a Consejo directivo y órganos de control</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contar con una red regional propia de monitoreo para la captura de información del recurso hídrico </c:v>
                  </c:pt>
                  <c:pt idx="2">
                    <c:v>la insuficiente capacidad organizacional dentro de la corporación  para la instrumentación de las estaciones.</c:v>
                  </c:pt>
                  <c:pt idx="3">
                    <c:v>Posibilidad de afectación Reputacional por no contar con una red regional propia de monitoreo para la captura de información del recurso hídrico  debido a la insuficiente capacidad organizacional dentro de la corporación  para la instrumentación de las est</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el alto costo de los equipos de medición hidrometeorologica.</c:v>
                  </c:pt>
                  <c:pt idx="3">
                    <c:v>Posibilidad de afectación Reputacional por no contar con una red regional propia de monitoreo para la captura de información del recurso hídrico  debido a el alto costo de los equipos de medición hidrometeorologica.</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no contar con una red regional propia de monitoreo para la captura de información del recurso hídrico </c:v>
                  </c:pt>
                  <c:pt idx="2">
                    <c:v>que la implementación de la red de monitoreo no era competencia de las corporaciones. (era del IDEAM)</c:v>
                  </c:pt>
                  <c:pt idx="3">
                    <c:v>Posibilidad de afectación Reputacional por no contar con una red regional propia de monitoreo para la captura de información del recurso hídrico  debido a que la implementación de la red de monitoreo no era competencia de las corporaciones. (era del IDEAM)</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Incorporación de un rubro presupuestal para la implementación de redes de monitoreo y caracterización del recurso hídrico del departamento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Falta de insumos cartográficos (geológico, geomorfologico, suelos, riesgos, hidrogeológica)  a escala detallada</c:v>
                  </c:pt>
                  <c:pt idx="2">
                    <c:v>No levantamiento de información o levantamiento en niveles de escala diferentes</c:v>
                  </c:pt>
                  <c:pt idx="3">
                    <c:v>Posibilidad de afectación Reputacional por Falta de insumos cartográficos (geológico, geomorfologico, suelos, riesgos, hidrogeológica)  a escala detallada debido a No levantamiento de información o levantamiento en niveles de escala diferentes</c:v>
                  </c:pt>
                  <c:pt idx="4">
                    <c:v>Ejecucion y Administracion de procesos</c:v>
                  </c:pt>
                  <c:pt idx="5">
                    <c:v>1</c:v>
                  </c:pt>
                  <c:pt idx="6">
                    <c:v>Muy Baja</c:v>
                  </c:pt>
                  <c:pt idx="7">
                    <c:v>20%</c:v>
                  </c:pt>
                  <c:pt idx="8">
                    <c:v>     El riesgo afecta la imagen de la entidad internamente, de conocimiento general, nivel interno, de consejo directivo y/o de proveedores</c:v>
                  </c:pt>
                  <c:pt idx="9">
                    <c:v>     El riesgo afecta la imagen de la entidad internamente, de conocimiento general, nivel interno, de consejo directivo y/o de proveedores</c:v>
                  </c:pt>
                  <c:pt idx="10">
                    <c:v>Menor</c:v>
                  </c:pt>
                  <c:pt idx="11">
                    <c:v>40%</c:v>
                  </c:pt>
                  <c:pt idx="12">
                    <c:v>Bajo</c:v>
                  </c:pt>
                  <c:pt idx="13">
                    <c:v>1</c:v>
                  </c:pt>
                  <c:pt idx="14">
                    <c:v>El profesional especializado de Recurso hidrico verifica la captura de informaciín y disposicion de esta en la escala requerida anualmente</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Menor</c:v>
                  </c:pt>
                  <c:pt idx="27">
                    <c:v>40%</c:v>
                  </c:pt>
                  <c:pt idx="28">
                    <c:v>Bajo</c:v>
                  </c:pt>
                  <c:pt idx="29">
                    <c:v>Reducir (mitigar)</c:v>
                  </c:pt>
                </c:lvl>
                <c:lvl>
                  <c:pt idx="0">
                    <c:v>Reputacional</c:v>
                  </c:pt>
                  <c:pt idx="1">
                    <c:v>insuficiencia y deficiencia en información de la red de monitoreo</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insuficiencia y deficiencia en información de la red de monitoreo debido a no contar con los instrumentos actualizados de planificación de recurso hídrico (POMCA-PORH-PMAA-Ronda hídrica,  Reglamentación de corrien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verifica la actualización de los documentos que contiene la planificación de recurso hídrico (POMCA-PORH-PMAA-Ronda hídrica,  Reglamentación de corrientes hídricas) una vez al año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falta de información hidrometereologica de calidad</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falta de información hidrometereologica de calidad debido a no contar con los instrumentos actualizados de planificación de recurso hídrico (POMCA-PORH-PMAA-Ronda hídrica,  Reglamentación de corrientes hídricas) c</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Seguimiento al plan de acción de la Corporación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de las metas previstas en el plan de acción de la Corporación</c:v>
                  </c:pt>
                  <c:pt idx="2">
                    <c:v>no contar con los instrumentos actualizados de planificación de recurso hídrico (POMCA-PORH-PMAA-Ronda hídrica,  Reglamentación de corrientes hídricas) como insumos para lo toma de decisiones al interior de la Corporación, entes territoriales, otros actor</c:v>
                  </c:pt>
                  <c:pt idx="3">
                    <c:v>Posibilidad de afectación Reputacional por incumplimiento de las metas previstas en el plan de acción de la Corporación debido a no contar con los instrumentos actualizados de planificación de recurso hídrico (POMCA-PORH-PMAA-Ronda hídrica,  Reglamentación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subdirector incluye dentro de los objetivos a evaluar en el desempeño del profesional especializado de recurso hidrico, las metas relacionadas con la planificación del recurso hidrico incluidad en el plan de qacción cuatrienal y verifica su cumplimient</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amenazas externas al proceso de consulta previa</c:v>
                  </c:pt>
                  <c:pt idx="2">
                    <c:v>intereses velados de terceros</c:v>
                  </c:pt>
                  <c:pt idx="3">
                    <c:v>Posibilidad de afectación Reputacional por amenazas externas al proceso de consulta previa debido a intereses velados de terceros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Reputacional</c:v>
                  </c:pt>
                  <c:pt idx="1">
                    <c:v>amenazas externas al proceso de consulta previa</c:v>
                  </c:pt>
                  <c:pt idx="2">
                    <c:v>desconfianza de la comunidad con las entidades publicas.</c:v>
                  </c:pt>
                  <c:pt idx="3">
                    <c:v>Posibilidad de afectación Reputacional por amenazas externas al proceso de consulta previa debido a desconfianza de la comunidad con las entidades publicas.</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retraso en la adopción de los instrumentos de planificación de recurso hídrico</c:v>
                  </c:pt>
                  <c:pt idx="2">
                    <c:v>tergiversación de la información del POMCA y manipulación a la comunidad.</c:v>
                  </c:pt>
                  <c:pt idx="3">
                    <c:v>Posibilidad de afectación Económico y Reputacional por retraso en la adopción de los instrumentos de planificación de recurso hídrico debido a tergiversación de la información del POMCA y manipulación a la comunidad.</c:v>
                  </c:pt>
                  <c:pt idx="4">
                    <c:v>Ejecucion y Administracion de procesos</c:v>
                  </c:pt>
                  <c:pt idx="5">
                    <c:v>24</c:v>
                  </c:pt>
                  <c:pt idx="6">
                    <c:v>Baja</c:v>
                  </c:pt>
                  <c:pt idx="7">
                    <c:v>40%</c:v>
                  </c:pt>
                  <c:pt idx="8">
                    <c:v>     Afectación menor a 10 SMLMV .</c:v>
                  </c:pt>
                  <c:pt idx="9">
                    <c:v>     Afectación menor a 10 SMLMV .</c:v>
                  </c:pt>
                  <c:pt idx="10">
                    <c:v>Leve</c:v>
                  </c:pt>
                  <c:pt idx="11">
                    <c:v>20%</c:v>
                  </c:pt>
                  <c:pt idx="12">
                    <c:v>Bajo</c:v>
                  </c:pt>
                  <c:pt idx="13">
                    <c:v>1</c:v>
                  </c:pt>
                  <c:pt idx="14">
                    <c:v>Relacionamiento con la comunidad desde la Corporación y Ministerio del Interior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Leve</c:v>
                  </c:pt>
                  <c:pt idx="27">
                    <c:v>20%</c:v>
                  </c:pt>
                  <c:pt idx="28">
                    <c:v>Bajo</c:v>
                  </c:pt>
                  <c:pt idx="29">
                    <c:v>Aceptar</c:v>
                  </c:pt>
                </c:lvl>
                <c:lvl>
                  <c:pt idx="0">
                    <c:v>Económico y Reputacional</c:v>
                  </c:pt>
                  <c:pt idx="1">
                    <c:v>Imposicion de sanciones o investigaciones disciplinarias, fiscales y penales </c:v>
                  </c:pt>
                  <c:pt idx="2">
                    <c:v>Inadecuada supervisión en el seguimiento de la ejecución de los contratos/convenios de acuerdo con la normatividad legal vigente
</c:v>
                  </c:pt>
                  <c:pt idx="3">
                    <c:v>Posibilidad de afectación Económico y Reputacional por Imposicion de sanciones o investigaciones disciplinarias, fiscales y penales  debido a Inadecuada supervisión en el seguimiento de la ejecución de los contratos/convenios de acuerdo con la normatividad</c:v>
                  </c:pt>
                  <c:pt idx="4">
                    <c:v>Ejecucion y Administracion de procesos</c:v>
                  </c:pt>
                  <c:pt idx="5">
                    <c:v>150</c:v>
                  </c:pt>
                  <c:pt idx="6">
                    <c:v>Media</c:v>
                  </c:pt>
                  <c:pt idx="7">
                    <c:v>60%</c:v>
                  </c:pt>
                  <c:pt idx="8">
                    <c:v>     Entre 50 y 100 SMLMV </c:v>
                  </c:pt>
                  <c:pt idx="9">
                    <c:v>     Entre 50 y 100 SMLMV </c:v>
                  </c:pt>
                  <c:pt idx="10">
                    <c:v>Moderado</c:v>
                  </c:pt>
                  <c:pt idx="11">
                    <c:v>60%</c:v>
                  </c:pt>
                  <c:pt idx="12">
                    <c:v>Moderado</c:v>
                  </c:pt>
                  <c:pt idx="13">
                    <c:v>1</c:v>
                  </c:pt>
                  <c:pt idx="14">
                    <c:v>Los profesionales universitarios del proceso de gestion contractual realizaran una capacitación semestral  con los funcionarios para la socializacion del manual de supervision e interventoria donde se establece la obligacion de realizar seguimiento a la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toma de decisiones inoportunas e insatisfacción de los usuarios</c:v>
                  </c:pt>
                  <c:pt idx="2">
                    <c:v>retraso con los tiempos establecidos para el cargue de los concepto de índice de uso de agua al VITAL</c:v>
                  </c:pt>
                  <c:pt idx="3">
                    <c:v>Posibilidad de afectación Reputacional por toma de decisiones inoportunas e insatisfacción de los usuarios debido a retraso con los tiempos establecidos para el cargue de los concepto de índice de uso de agua al VITAL</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Control de distribución de los conceptos asignados a cada servidor publico.
Seguimiento al cargue de los conceptos al VITAL.</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en los tiempos establecidos, de envio de la información, por parte de las dependencias técnicas de la operación y/o de aliados externos</c:v>
                  </c:pt>
                  <c:pt idx="2">
                    <c:v>la entrega inoportuna e incompleta de la información por parte de los responsables. </c:v>
                  </c:pt>
                  <c:pt idx="3">
                    <c:v>Posibilidad de afectación Reputacional por Incumplimiento en los tiempos establecidos, de envio de la información, por parte de las dependencias técnicas de la operación y/o de aliados externos debido a la entrega inoportuna e incompleta de la información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2</c:v>
                  </c:pt>
                  <c:pt idx="14">
                    <c:v>El personal a cargo realizan seguimiento permanente a las actividades del proceso. 
El jefe de la oficina asesora informa al comité directivo sobre el incumplimiento entrega de la información para elaboración de los diferentes informes para los correctiv</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los tiempo establecidos para la presentación de los informes internos y externos a los entes de control,  y entidades nacionales y departamental. </c:v>
                  </c:pt>
                  <c:pt idx="2">
                    <c:v>la entrega inoportuna e incompleta de la información por parte de los responsables. </c:v>
                  </c:pt>
                  <c:pt idx="3">
                    <c:v>Posibilidad de afectación Reputacional por incumplimiento en los tiempo establecidos para la presentación de los informes internos y externos a los entes de control,  y entidades nacionales y departamental.  debido a la entrega inoportuna e incompleta de l</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Los profesionales Especializados y personal a cargo realizan seguimiento permanente a las actividades del proceso. 
El jefe de la oficina asesora informa al comité directivo sobre el incumplimiento entrega de la información para elaboración de los difere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incumplimiento en la realización de las visitas de campo</c:v>
                  </c:pt>
                  <c:pt idx="2">
                    <c:v>falencias en la planificación de la programación de vehículos</c:v>
                  </c:pt>
                  <c:pt idx="3">
                    <c:v>Posibilidad de afectación Reputacional por incumplimiento en la realización de las visitas de campo debido a falencias en la planificación de la programación de vehículos</c:v>
                  </c:pt>
                  <c:pt idx="4">
                    <c:v>Ejecucion y Administracion de procesos</c:v>
                  </c:pt>
                  <c:pt idx="5">
                    <c:v>5001</c:v>
                  </c:pt>
                  <c:pt idx="6">
                    <c:v>Muy Alta</c:v>
                  </c:pt>
                  <c:pt idx="7">
                    <c:v>100%</c:v>
                  </c:pt>
                  <c:pt idx="8">
                    <c:v>     Entre 10 y 50 SMLMV </c:v>
                  </c:pt>
                  <c:pt idx="9">
                    <c:v>     Entre 10 y 50 SMLMV </c:v>
                  </c:pt>
                  <c:pt idx="10">
                    <c:v>Menor</c:v>
                  </c:pt>
                  <c:pt idx="11">
                    <c:v>40%</c:v>
                  </c:pt>
                  <c:pt idx="12">
                    <c:v>Alto</c:v>
                  </c:pt>
                  <c:pt idx="13">
                    <c:v>1</c:v>
                  </c:pt>
                  <c:pt idx="14">
                    <c:v>Elaboración y reporte de programación semanal de vehículos</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Menor</c:v>
                  </c:pt>
                  <c:pt idx="27">
                    <c:v>40%</c:v>
                  </c:pt>
                  <c:pt idx="28">
                    <c:v>Moderado</c:v>
                  </c:pt>
                  <c:pt idx="29">
                    <c:v>Reducir (mitigar)</c:v>
                  </c:pt>
                </c:lvl>
                <c:lvl>
                  <c:pt idx="0">
                    <c:v>Reputacional</c:v>
                  </c:pt>
                  <c:pt idx="1">
                    <c:v>incumplimiento de metas</c:v>
                  </c:pt>
                  <c:pt idx="2">
                    <c:v>falta de interés de las administraciones municipales en la ordenación ambiental y territorial</c:v>
                  </c:pt>
                  <c:pt idx="3">
                    <c:v>Posibilidad de afectación Reputacional por incumplimiento de metas debido a falta de interés de las administraciones municipales en la ordenación ambiental y territorial</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Motivación e invitación a las administraciones municipales a participar en las capacitaciones de ordenamiento territorial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Reputacional</c:v>
                  </c:pt>
                  <c:pt idx="1">
                    <c:v>incumplimiento a los términos establecidos por la norma</c:v>
                  </c:pt>
                  <c:pt idx="2">
                    <c:v>dependencia de funcionarios de otros subprocesos para la evaluación de los instrumentos de planificación</c:v>
                  </c:pt>
                  <c:pt idx="3">
                    <c:v>Posibilidad de afectación Reputacional por incumplimiento a los términos establecidos por la norma debido a dependencia de funcionarios de otros subprocesos para la evaluación de los instrumentos de planificación</c:v>
                  </c:pt>
                  <c:pt idx="4">
                    <c:v>Ejecucion y Administracion de procesos</c:v>
                  </c:pt>
                  <c:pt idx="5">
                    <c:v>2</c:v>
                  </c:pt>
                  <c:pt idx="6">
                    <c:v>Muy Baja</c:v>
                  </c:pt>
                  <c:pt idx="7">
                    <c:v>20%</c:v>
                  </c:pt>
                  <c:pt idx="8">
                    <c:v>     Afectación menor a 10 SMLMV .</c:v>
                  </c:pt>
                  <c:pt idx="9">
                    <c:v>     Afectación menor a 10 SMLMV .</c:v>
                  </c:pt>
                  <c:pt idx="10">
                    <c:v>Leve</c:v>
                  </c:pt>
                  <c:pt idx="11">
                    <c:v>20%</c:v>
                  </c:pt>
                  <c:pt idx="12">
                    <c:v>Bajo</c:v>
                  </c:pt>
                  <c:pt idx="13">
                    <c:v>1</c:v>
                  </c:pt>
                  <c:pt idx="14">
                    <c:v>Solicitud apoyo para la evaluación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Leve</c:v>
                  </c:pt>
                  <c:pt idx="27">
                    <c:v>20%</c:v>
                  </c:pt>
                  <c:pt idx="28">
                    <c:v>Bajo</c:v>
                  </c:pt>
                  <c:pt idx="29">
                    <c:v>Aceptar</c:v>
                  </c:pt>
                </c:lvl>
                <c:lvl>
                  <c:pt idx="0">
                    <c:v>Económico</c:v>
                  </c:pt>
                  <c:pt idx="1">
                    <c:v>retraso en el recaudo de ingresos y/o menores ingresos recibidos en la vigencia</c:v>
                  </c:pt>
                  <c:pt idx="2">
                    <c:v>liquidaciones erroneas </c:v>
                  </c:pt>
                  <c:pt idx="3">
                    <c:v>Posibilidad de afectación Económico por retraso en el recaudo de ingresos y/o menores ingresos recibidos en la vigencia debido a liquidaciones erroneas </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del proceso realiza validaciones de las liquidaciones diariamente dejando visto bueno en el documento y/o  plataforma.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sobrestimación o subestimación del gasto, sobre apropiaciones o saldos inexistentes, sin bases confiables y coherentes para su correcta estimación</c:v>
                  </c:pt>
                  <c:pt idx="2">
                    <c:v>inconsistencia o registro extemporáneo de la ejecución presupuestal del gasto con recursos propios o recursos PGN.</c:v>
                  </c:pt>
                  <c:pt idx="3">
                    <c:v>Posibilidad de afectación Económico y Reputacional por sobrestimación o subestimación del gasto, sobre apropiaciones o saldos inexistentes, sin bases confiables y coherentes para su correcta estimación debido a inconsistencia o registro extemporáneo de la </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1</c:v>
                  </c:pt>
                  <c:pt idx="14">
                    <c:v>Conciliación periódica del presupuesto con rentas propias, recursos PGN y seguimiento a los saldos de apropiación y ejecución del presupuesto de Gasto</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inexactitud y/o incumplimiento en la presentación de informes de ejecución presupuestal</c:v>
                  </c:pt>
                  <c:pt idx="2">
                    <c:v>demora en el registro de información  en el  programa SIIF Nación, No presentar la Información solicitada por los Entes de Control.</c:v>
                  </c:pt>
                  <c:pt idx="3">
                    <c:v>Posibilidad de afectación Reputacional por inexactitud y/o incumplimiento en la presentación de informes de ejecución presupuestal debido a demora en el registro de información  en el  programa SIIF Nación, No presentar la Información solicitada por los En</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Registrar  oportunamente en  el SIIF Nación, los movimientos de ejecución presupuestal y rendir oportunamente los informes solicitados por los Entes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errores en CDP y  registros presupuestales </c:v>
                  </c:pt>
                  <c:pt idx="2">
                    <c:v>falta de competencia del funcionario destinado para el manejo del presupuesto</c:v>
                  </c:pt>
                  <c:pt idx="3">
                    <c:v>Posibilidad de afectación Económico por errores en CDP y  registros presupuestales  debido a falta de competencia del funcionario destinado para el manejo del presupuesto</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Revisar los documentos recibidos y abstenerse de tramitar las solicitudes de disponibilidad presupuestal sin el lleno de los requisitos.</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lvl>
                <c:lvl>
                  <c:pt idx="0">
                    <c:v>Económico</c:v>
                  </c:pt>
                  <c:pt idx="1">
                    <c:v>sanciones por incumplimiento de normas legales </c:v>
                  </c:pt>
                  <c:pt idx="2">
                    <c:v>incumplimiento de los tiempos prestablecidos y registro de información sin el lleno de los requisitos legales en el Sistema  SIIF Nación</c:v>
                  </c:pt>
                  <c:pt idx="3">
                    <c:v>Posibilidad de afectación Económico por sanciones por incumplimiento de normas legales  debido a incumplimiento de los tiempos prestablecidos y registro de información sin el lleno de los requisitos legales en el Sistema  SIIF Nación</c:v>
                  </c:pt>
                  <c:pt idx="4">
                    <c:v>Ejecucion y Administracion de procesos</c:v>
                  </c:pt>
                  <c:pt idx="5">
                    <c:v>2</c:v>
                  </c:pt>
                  <c:pt idx="6">
                    <c:v>Muy Baja</c:v>
                  </c:pt>
                  <c:pt idx="7">
                    <c:v>20%</c:v>
                  </c:pt>
                  <c:pt idx="8">
                    <c:v>     Entre 100 y 500 SMLMV </c:v>
                  </c:pt>
                  <c:pt idx="9">
                    <c:v>     Entre 100 y 500 SMLMV </c:v>
                  </c:pt>
                  <c:pt idx="10">
                    <c:v>Mayor</c:v>
                  </c:pt>
                  <c:pt idx="11">
                    <c:v>80%</c:v>
                  </c:pt>
                  <c:pt idx="12">
                    <c:v>Alto</c:v>
                  </c:pt>
                  <c:pt idx="13">
                    <c:v>1</c:v>
                  </c:pt>
                  <c:pt idx="14">
                    <c:v>Seguir los lineamientos, cronogramas y verificación del cumplimiento de los requisitos legales de los compromisos asumidos por la Corporación.</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Mayor</c:v>
                  </c:pt>
                  <c:pt idx="27">
                    <c:v>80%</c:v>
                  </c:pt>
                  <c:pt idx="28">
                    <c:v>Alto</c:v>
                  </c:pt>
                  <c:pt idx="29">
                    <c:v>Reducir (mitigar)</c:v>
                  </c:pt>
                </c:lvl>
                <c:lvl>
                  <c:pt idx="0">
                    <c:v>Económico y Reputacional</c:v>
                  </c:pt>
                  <c:pt idx="1">
                    <c:v>errores en solicitudes de   recursos PGN por parte de la  Corporación</c:v>
                  </c:pt>
                  <c:pt idx="2">
                    <c:v>incumplimiento en las fechas y/o metodología establecida por MHCP</c:v>
                  </c:pt>
                  <c:pt idx="3">
                    <c:v>Posibilidad de afectación Económico y Reputacional por errores en solicitudes de   recursos PGN por parte de la  Corporación debido a incumplimiento en las fechas y/o metodología establecida por MHCP</c:v>
                  </c:pt>
                  <c:pt idx="4">
                    <c:v>Ejecucion y Administracion de procesos</c:v>
                  </c:pt>
                  <c:pt idx="5">
                    <c:v>2</c:v>
                  </c:pt>
                  <c:pt idx="6">
                    <c:v>Muy Baja</c:v>
                  </c:pt>
                  <c:pt idx="7">
                    <c:v>20%</c:v>
                  </c:pt>
                  <c:pt idx="8">
                    <c:v>     Mayor a 500 SMLMV </c:v>
                  </c:pt>
                  <c:pt idx="9">
                    <c:v>     Mayor a 500 SMLMV </c:v>
                  </c:pt>
                  <c:pt idx="10">
                    <c:v>Catastrófico</c:v>
                  </c:pt>
                  <c:pt idx="11">
                    <c:v>100%</c:v>
                  </c:pt>
                  <c:pt idx="12">
                    <c:v>Extremo</c:v>
                  </c:pt>
                  <c:pt idx="13">
                    <c:v>1</c:v>
                  </c:pt>
                  <c:pt idx="14">
                    <c:v>Seguir los lineamientos del Ministerio de Hacienda y verificar la información suministrada por otras dependencias.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Catastrófico</c:v>
                  </c:pt>
                  <c:pt idx="27">
                    <c:v>100%</c:v>
                  </c:pt>
                  <c:pt idx="28">
                    <c:v>Extremo</c:v>
                  </c:pt>
                  <c:pt idx="29">
                    <c:v>Reducir (mitigar)</c:v>
                  </c:pt>
                </c:lvl>
                <c:lvl>
                  <c:pt idx="0">
                    <c:v>Económico</c:v>
                  </c:pt>
                  <c:pt idx="1">
                    <c:v>sobreestimación o subestimación de ingresos</c:v>
                  </c:pt>
                  <c:pt idx="2">
                    <c:v>demora o inconsistencias en el registro de notas bancarias.</c:v>
                  </c:pt>
                  <c:pt idx="3">
                    <c:v>Posibilidad de afectación Económico por sobreestimación o subestimación de ingresos debido a demora o inconsistencias en el registro de notas bancarias.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Elaboración mensual de conciliaciones bancarias</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perdida de rentabilidad, seguridad y/o liquidez de los títulos valores </c:v>
                  </c:pt>
                  <c:pt idx="2">
                    <c:v>un deficiente seguimiento de vencimientos de valores</c:v>
                  </c:pt>
                  <c:pt idx="3">
                    <c:v>Posibilidad de afectación Económico por perdida de rentabilidad, seguridad y/o liquidez de los títulos valores  debido a un deficiente seguimiento de vencimientos de valores</c:v>
                  </c:pt>
                  <c:pt idx="4">
                    <c:v>Ejecucion y Administracion de procesos</c:v>
                  </c:pt>
                  <c:pt idx="5">
                    <c:v>2</c:v>
                  </c:pt>
                  <c:pt idx="6">
                    <c:v>Muy Baja</c:v>
                  </c:pt>
                  <c:pt idx="7">
                    <c:v>20%</c:v>
                  </c:pt>
                  <c:pt idx="8">
                    <c:v>     Entre 50 y 100 SMLMV </c:v>
                  </c:pt>
                  <c:pt idx="9">
                    <c:v>     Entre 50 y 100 SMLMV </c:v>
                  </c:pt>
                  <c:pt idx="10">
                    <c:v>Moderado</c:v>
                  </c:pt>
                  <c:pt idx="11">
                    <c:v>60%</c:v>
                  </c:pt>
                  <c:pt idx="12">
                    <c:v>Moderado</c:v>
                  </c:pt>
                  <c:pt idx="13">
                    <c:v>1</c:v>
                  </c:pt>
                  <c:pt idx="14">
                    <c:v>Revisión Periódica vs cuadro de control</c:v>
                  </c:pt>
                  <c:pt idx="15">
                    <c:v>Probabilidad</c:v>
                  </c:pt>
                  <c:pt idx="16">
                    <c:v>Preventivo</c:v>
                  </c:pt>
                  <c:pt idx="17">
                    <c:v>Manual</c:v>
                  </c:pt>
                  <c:pt idx="18">
                    <c:v>40%</c:v>
                  </c:pt>
                  <c:pt idx="19">
                    <c:v>Documentado</c:v>
                  </c:pt>
                  <c:pt idx="20">
                    <c:v>Continua</c:v>
                  </c:pt>
                  <c:pt idx="21">
                    <c:v>Con Registro</c:v>
                  </c:pt>
                  <c:pt idx="22">
                    <c:v>SI</c:v>
                  </c:pt>
                  <c:pt idx="23">
                    <c:v>12,0%</c:v>
                  </c:pt>
                  <c:pt idx="24">
                    <c:v>Muy Baja</c:v>
                  </c:pt>
                  <c:pt idx="25">
                    <c:v>12%</c:v>
                  </c:pt>
                  <c:pt idx="26">
                    <c:v>Moderado</c:v>
                  </c:pt>
                  <c:pt idx="27">
                    <c:v>60%</c:v>
                  </c:pt>
                  <c:pt idx="28">
                    <c:v>Moderado</c:v>
                  </c:pt>
                  <c:pt idx="29">
                    <c:v>Reducir (mitigar)</c:v>
                  </c:pt>
                </c:lvl>
                <c:lvl>
                  <c:pt idx="0">
                    <c:v>Económico</c:v>
                  </c:pt>
                  <c:pt idx="1">
                    <c:v>bajos recaudos y/o mora en el pago por parte de los usuarios</c:v>
                  </c:pt>
                  <c:pt idx="2">
                    <c:v>demora en la entrega de los recibos sistematizados por parte de la empresa de correo certificado </c:v>
                  </c:pt>
                  <c:pt idx="3">
                    <c:v>Posibilidad de afectación Económico por bajos recaudos y/o mora en el pago por parte de los usuarios debido a demora en la entrega de los recibos sistematizados por parte de la empresa de correo certificado </c:v>
                  </c:pt>
                  <c:pt idx="4">
                    <c:v>Ejecucion y Administracion de procesos</c:v>
                  </c:pt>
                  <c:pt idx="5">
                    <c:v>12</c:v>
                  </c:pt>
                  <c:pt idx="6">
                    <c:v>Baja</c:v>
                  </c:pt>
                  <c:pt idx="7">
                    <c:v>40%</c:v>
                  </c:pt>
                  <c:pt idx="8">
                    <c:v>     Entre 100 y 500 SMLMV </c:v>
                  </c:pt>
                  <c:pt idx="9">
                    <c:v>     Entre 100 y 500 SMLMV </c:v>
                  </c:pt>
                  <c:pt idx="10">
                    <c:v>Mayor</c:v>
                  </c:pt>
                  <c:pt idx="11">
                    <c:v>80%</c:v>
                  </c:pt>
                  <c:pt idx="12">
                    <c:v>Alto</c:v>
                  </c:pt>
                  <c:pt idx="13">
                    <c:v>1</c:v>
                  </c:pt>
                  <c:pt idx="14">
                    <c:v>Profesionales universitarios y especializados del proceso envio de facturación masiva por correo electrónico cada mes.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Mayor</c:v>
                  </c:pt>
                  <c:pt idx="27">
                    <c:v>80%</c:v>
                  </c:pt>
                  <c:pt idx="28">
                    <c:v>Alto</c:v>
                  </c:pt>
                  <c:pt idx="29">
                    <c:v>Reducir (mitigar)</c:v>
                  </c:pt>
                </c:lvl>
                <c:lvl>
                  <c:pt idx="0">
                    <c:v>Económico</c:v>
                  </c:pt>
                  <c:pt idx="1">
                    <c:v>incumplimiento de requisitos legales en el sistema de gestión de Calidad y sistema de Gestión Ambiental aplicables a la entidad, que genere sanciones legales</c:v>
                  </c:pt>
                  <c:pt idx="2">
                    <c:v>falta de actualización y revisión por cambio en legislación aplicable, Cambio de Gobierno y Políticas Públicas que definen planes, programas, proyectos y políticas de gobierno</c:v>
                  </c:pt>
                  <c:pt idx="3">
                    <c:v>Posibilidad de afectación Económico por incumplimiento de requisitos legales en el sistema de gestión de Calidad y sistema de Gestión Ambiental aplicables a la entidad, que genere sanciones legales debido a falta de actualización y revisión por cambio en l</c:v>
                  </c:pt>
                  <c:pt idx="4">
                    <c:v>Ejecucion y Administracion de procesos</c:v>
                  </c:pt>
                  <c:pt idx="5">
                    <c:v>24</c:v>
                  </c:pt>
                  <c:pt idx="6">
                    <c:v>Baja</c:v>
                  </c:pt>
                  <c:pt idx="7">
                    <c:v>40%</c:v>
                  </c:pt>
                  <c:pt idx="8">
                    <c:v>     Entre 50 y 100 SMLMV </c:v>
                  </c:pt>
                  <c:pt idx="9">
                    <c:v>     Entre 50 y 100 SMLMV </c:v>
                  </c:pt>
                  <c:pt idx="10">
                    <c:v>Moderado</c:v>
                  </c:pt>
                  <c:pt idx="11">
                    <c:v>60%</c:v>
                  </c:pt>
                  <c:pt idx="12">
                    <c:v>Moderado</c:v>
                  </c:pt>
                  <c:pt idx="13">
                    <c:v>1</c:v>
                  </c:pt>
                  <c:pt idx="14">
                    <c:v>Profesional especializado de gestión judicial entrega normograma semestralmente a sistema de gestión para revisión y publicación</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Moderado</c:v>
                  </c:pt>
                  <c:pt idx="27">
                    <c:v>60%</c:v>
                  </c:pt>
                  <c:pt idx="28">
                    <c:v>Moderado</c:v>
                  </c:pt>
                  <c:pt idx="29">
                    <c:v>Reducir (mitigar)</c:v>
                  </c:pt>
                  <c:pt idx="36">
                    <c:v>HSEQ</c:v>
                  </c:pt>
                </c:lvl>
                <c:lvl>
                  <c:pt idx="0">
                    <c:v>Económica y Reputacional</c:v>
                  </c:pt>
                  <c:pt idx="1">
                    <c:v>Imposicion de sanciones o investigaciones disciplinarias, penales y fiscales por el incumplimiento de los requisitos de ejecucion contractual</c:v>
                  </c:pt>
                  <c:pt idx="2">
                    <c:v>Indebida o tardía  aprobacion de las garantías contractuales exigidas en los contratos</c:v>
                  </c:pt>
                  <c:pt idx="3">
                    <c:v>Posibilidad de afectación Económica y Reputacional por Imposicion de sanciones o investigaciones disciplinarias, penales y fiscales por el incumplimiento de los requisitos de ejecucion contractual debido a Indebida o tardía  aprobacion de las garantías con</c:v>
                  </c:pt>
                  <c:pt idx="4">
                    <c:v>Ejecucion y Administracion de procesos</c:v>
                  </c:pt>
                  <c:pt idx="5">
                    <c:v>150</c:v>
                  </c:pt>
                  <c:pt idx="6">
                    <c:v>Media</c:v>
                  </c:pt>
                  <c:pt idx="7">
                    <c:v>60%</c:v>
                  </c:pt>
                  <c:pt idx="8">
                    <c:v>     Entre 100 y 500 SMLMV </c:v>
                  </c:pt>
                  <c:pt idx="9">
                    <c:v>     Entre 100 y 500 SMLMV </c:v>
                  </c:pt>
                  <c:pt idx="10">
                    <c:v>Mayor</c:v>
                  </c:pt>
                  <c:pt idx="11">
                    <c:v>80%</c:v>
                  </c:pt>
                  <c:pt idx="12">
                    <c:v>Alto</c:v>
                  </c:pt>
                  <c:pt idx="13">
                    <c:v>1</c:v>
                  </c:pt>
                  <c:pt idx="14">
                    <c:v>Los profesionales universitarios del proceso de gestion contractual realizaran una capacitación semestral  con los funcionarios para la socializacion del manual de supervision e interventoria donde se establece la obligacion d erealizar seguimiento a la 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Económica y Reputacional</c:v>
                  </c:pt>
                  <c:pt idx="1">
                    <c:v>sanciones disciplinarias por parte de los entes de control por el incumplimiento de los terminos contractuales (Cronogramas) y/o afectacion del principio de publicidad</c:v>
                  </c:pt>
                  <c:pt idx="2">
                    <c:v>Publicacion tardia de los documentos originadas en las diferentes etapas del proceso y/o contrato en la plataforma transaccional SECOP II</c:v>
                  </c:pt>
                  <c:pt idx="3">
                    <c:v>Posibilidad de afectación Económica y Reputacional por sanciones disciplinarias por parte de los entes de control por el incumplimiento de los terminos contractuales (Cronogramas) y/o afectacion del principio de publicidad debido a Publicacion tardia de lo</c:v>
                  </c:pt>
                  <c:pt idx="4">
                    <c:v>Ejecucion y Administracion de procesos</c:v>
                  </c:pt>
                  <c:pt idx="5">
                    <c:v>350</c:v>
                  </c:pt>
                  <c:pt idx="6">
                    <c:v>Media</c:v>
                  </c:pt>
                  <c:pt idx="7">
                    <c:v>60%</c:v>
                  </c:pt>
                  <c:pt idx="8">
                    <c:v>     Entre 50 y 100 SMLMV </c:v>
                  </c:pt>
                  <c:pt idx="9">
                    <c:v>     Entre 50 y 100 SMLMV </c:v>
                  </c:pt>
                  <c:pt idx="10">
                    <c:v>Moderado</c:v>
                  </c:pt>
                  <c:pt idx="11">
                    <c:v>60%</c:v>
                  </c:pt>
                  <c:pt idx="12">
                    <c:v>Moderado</c:v>
                  </c:pt>
                  <c:pt idx="13">
                    <c:v>1</c:v>
                  </c:pt>
                  <c:pt idx="14">
                    <c:v>la jefe de la oficina de manera trimestral enviara mensaje interno recordando el cumplimiento del emvio oportuno de los documentos derivados de los diferentes procesos de seleccion para su publicacion de acuerdo a los lineamientos establecidos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c:v>
                  </c:pt>
                  <c:pt idx="1">
                    <c:v>Sanciones impuestas por los entes de control</c:v>
                  </c:pt>
                  <c:pt idx="2">
                    <c:v>Desconocimiento de los lineamientos del Manual de Contratacón de la Corporacion Autonoma Regional del Tolima y  la normatividad legal vigente que pueden generar dificultad en la unificación de criterios para la realización de los procesos contractuales y/</c:v>
                  </c:pt>
                  <c:pt idx="3">
                    <c:v>Posibilidad de afectación Económico por Sanciones impuestas por los entes de control debido a Desconocimiento de los lineamientos del Manual de Contratacón de la Corporacion Autonoma Regional del Tolima y  la normatividad legal vigente que pueden generar d</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La jefe de la oficina de contratacion realizara una capacitación semestral con el equipo de trabajo de la oficina de contratación con el fin de  unificar criterios en los procesos contractuales  
 2. Los profesionales universitarios del proceso de ges</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adopción de decisiones fuera de términos legales</c:v>
                  </c:pt>
                  <c:pt idx="2">
                    <c:v>alto número de solicitudes de trámites ambientes </c:v>
                  </c:pt>
                  <c:pt idx="3">
                    <c:v>Posibilidad de afectación Reputacional por adopción de decisiones fuera de términos legales debido a alto número de solicitudes de trámites ambientes </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1. Profesional Especializado realiza seguimiento semanal a los terminos a través del  formato de evaluación IEDI
2. El jefe de la oficina asesora de planeación institucional y direccionamiento estratégico consolidan los datos de la evaluación IEDI y lo pr</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c:v>
                  </c:pt>
                  <c:pt idx="1">
                    <c:v>prescripción  de obligaciones pecuniarias</c:v>
                  </c:pt>
                  <c:pt idx="2">
                    <c:v>deficiencia en el procedimiento de notificación y  ejecutoria de actos administrativos </c:v>
                  </c:pt>
                  <c:pt idx="3">
                    <c:v>Posibilidad de afectación Económico por prescripción  de obligaciones pecuniarias debido a deficiencia en el procedimiento de notificación y  ejecutoria de actos administrativos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Profesional universitario registra a través de la plataforma la fecha de notificación, el medio en que se notifica y la fecha de ejecutoria diariamente quedando evidencia en la intranet.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adopción de decisiones fuera de términos legales</c:v>
                  </c:pt>
                  <c:pt idx="2">
                    <c:v>alto número de expedientes dentro del proceso sancionatorio</c:v>
                  </c:pt>
                  <c:pt idx="3">
                    <c:v>Posibilidad de afectación Reputacional por adopción de decisiones fuera de términos legales debido a alto número de expedientes dentro del proceso sancionatorio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de la subdirección juridica realiza reunión mensual  con los abogados para impulsar los procesos sancionatorios dejando como evidencia el acta de reunión.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Económica y Reputacional</c:v>
                  </c:pt>
                  <c:pt idx="1">
                    <c:v>distribución de PQRSD y correspondencia a  procesos sin competencia para gestionar la respuesta oportunas</c:v>
                  </c:pt>
                  <c:pt idx="2">
                    <c:v>desconocimiento de las funciones de los procesos </c:v>
                  </c:pt>
                  <c:pt idx="3">
                    <c:v>Posibilidad de afectación Económica y Reputacional por distribución de PQRSD y correspondencia a  procesos sin competencia para gestionar la respuesta oportunas debido a desconocimiento de las funciones de los procesos </c:v>
                  </c:pt>
                  <c:pt idx="4">
                    <c:v>Ejecucion y Administracion de procesos</c:v>
                  </c:pt>
                  <c:pt idx="5">
                    <c:v>2000</c:v>
                  </c:pt>
                  <c:pt idx="6">
                    <c:v>Alta</c:v>
                  </c:pt>
                  <c:pt idx="7">
                    <c:v>80%</c:v>
                  </c:pt>
                  <c:pt idx="8">
                    <c:v>     Entre 10 y 50 SMLMV </c:v>
                  </c:pt>
                  <c:pt idx="9">
                    <c:v>     Entre 10 y 50 SMLMV </c:v>
                  </c:pt>
                  <c:pt idx="10">
                    <c:v>Menor</c:v>
                  </c:pt>
                  <c:pt idx="11">
                    <c:v>40%</c:v>
                  </c:pt>
                  <c:pt idx="12">
                    <c:v>Moderado</c:v>
                  </c:pt>
                  <c:pt idx="13">
                    <c:v>1</c:v>
                  </c:pt>
                  <c:pt idx="14">
                    <c:v>El Profesional especializado revisa con equipo interdisicplinario de ventanilla única y secretarios de dependencias la competencia para direccionar las PQRSD y correspondencia dejando como evidencia los correos electrónicos y los chat de los correos corpo</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Reputacional</c:v>
                  </c:pt>
                  <c:pt idx="1">
                    <c:v>correspondencia que no llega al destino </c:v>
                  </c:pt>
                  <c:pt idx="2">
                    <c:v>error en los datos registrados en el software de correspondencia </c:v>
                  </c:pt>
                  <c:pt idx="3">
                    <c:v>Posibilidad de afectación Reputacional por correspondencia que no llega al destino  debido a error en los datos registrados en el software de correspondencia </c:v>
                  </c:pt>
                  <c:pt idx="4">
                    <c:v>Ejecucion y Administracion de procesos</c:v>
                  </c:pt>
                  <c:pt idx="5">
                    <c:v>5001</c:v>
                  </c:pt>
                  <c:pt idx="6">
                    <c:v>Muy Alta</c:v>
                  </c:pt>
                  <c:pt idx="7">
                    <c:v>100%</c:v>
                  </c:pt>
                  <c:pt idx="8">
                    <c:v>     Afectación menor a 10 SMLMV .</c:v>
                  </c:pt>
                  <c:pt idx="9">
                    <c:v>     Afectación menor a 10 SMLMV .</c:v>
                  </c:pt>
                  <c:pt idx="10">
                    <c:v>Leve</c:v>
                  </c:pt>
                  <c:pt idx="11">
                    <c:v>20%</c:v>
                  </c:pt>
                  <c:pt idx="12">
                    <c:v>Alto</c:v>
                  </c:pt>
                  <c:pt idx="13">
                    <c:v>2</c:v>
                  </c:pt>
                  <c:pt idx="14">
                    <c:v>1. El técnico administrativo de servicio a ciudadano corrobora con el usuario interno la veracidad del destino a través de una pregunta en el software de correspondencia para la veracidad que certifique los datos del usuario se encuentran correctamente di</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Leve</c:v>
                  </c:pt>
                  <c:pt idx="27">
                    <c:v>20%</c:v>
                  </c:pt>
                  <c:pt idx="28">
                    <c:v>Moderado</c:v>
                  </c:pt>
                  <c:pt idx="29">
                    <c:v>Reducir (mitigar)</c:v>
                  </c:pt>
                </c:lvl>
                <c:lvl>
                  <c:pt idx="0">
                    <c:v>Económico</c:v>
                  </c:pt>
                  <c:pt idx="1">
                    <c:v>tramitar cuentas sin lleno de requisitos</c:v>
                  </c:pt>
                  <c:pt idx="2">
                    <c:v>falta de articulación entre dependencias para la entrega de documentos soportes de pago y elaboración de cuentas</c:v>
                  </c:pt>
                  <c:pt idx="3">
                    <c:v>Posibilidad de afectación Económico por tramitar cuentas sin lleno de requisitos debido a falta de articulación entre dependencias para la entrega de documentos soportes de pago y elaboración de cuentas</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Funcionario de revisión de cuentas No recibe los documentos soportes para el trámite si están incompletos o presentan inconsistencias.</c:v>
                  </c:pt>
                  <c:pt idx="15">
                    <c:v>Probabilidad</c:v>
                  </c:pt>
                  <c:pt idx="16">
                    <c:v>Preventivo</c:v>
                  </c:pt>
                  <c:pt idx="17">
                    <c:v>Manual</c:v>
                  </c:pt>
                  <c:pt idx="18">
                    <c:v>40%</c:v>
                  </c:pt>
                  <c:pt idx="19">
                    <c:v>Sin Documentar</c:v>
                  </c:pt>
                  <c:pt idx="20">
                    <c:v>Continua</c:v>
                  </c:pt>
                  <c:pt idx="21">
                    <c:v>Sin Registro</c:v>
                  </c:pt>
                  <c:pt idx="22">
                    <c:v>SI</c:v>
                  </c:pt>
                  <c:pt idx="23">
                    <c:v>48,0%</c:v>
                  </c:pt>
                  <c:pt idx="24">
                    <c:v>Media</c:v>
                  </c:pt>
                  <c:pt idx="25">
                    <c:v>48%</c:v>
                  </c:pt>
                  <c:pt idx="26">
                    <c:v>Menor</c:v>
                  </c:pt>
                  <c:pt idx="27">
                    <c:v>40%</c:v>
                  </c:pt>
                  <c:pt idx="28">
                    <c:v>Moderado</c:v>
                  </c:pt>
                  <c:pt idx="29">
                    <c:v>Reducir (mitigar)</c:v>
                  </c:pt>
                </c:lvl>
                <c:lvl>
                  <c:pt idx="0">
                    <c:v>Económico</c:v>
                  </c:pt>
                  <c:pt idx="1">
                    <c:v>demora en la entrega de las conciliaciones</c:v>
                  </c:pt>
                  <c:pt idx="2">
                    <c:v>no contar con información contable conciliada para toma de decisiones</c:v>
                  </c:pt>
                  <c:pt idx="3">
                    <c:v>Posibilidad de afectación Económico por demora en la entrega de las conciliaciones debido a no contar con información contable conciliada para toma de decisiones</c:v>
                  </c:pt>
                  <c:pt idx="4">
                    <c:v>Usuarios, productos y practicas , organizacionales</c:v>
                  </c:pt>
                  <c:pt idx="5">
                    <c:v>25</c:v>
                  </c:pt>
                  <c:pt idx="6">
                    <c:v>Media</c:v>
                  </c:pt>
                  <c:pt idx="7">
                    <c:v>60%</c:v>
                  </c:pt>
                  <c:pt idx="8">
                    <c:v>     Afectación menor a 10 SMLMV .</c:v>
                  </c:pt>
                  <c:pt idx="9">
                    <c:v>     Afectación menor a 10 SMLMV .</c:v>
                  </c:pt>
                  <c:pt idx="10">
                    <c:v>Leve</c:v>
                  </c:pt>
                  <c:pt idx="11">
                    <c:v>20%</c:v>
                  </c:pt>
                  <c:pt idx="12">
                    <c:v>Moderado</c:v>
                  </c:pt>
                  <c:pt idx="13">
                    <c:v>1</c:v>
                  </c:pt>
                  <c:pt idx="14">
                    <c:v>El contador hace relación de las conciliaciones elaboradas y pendientes.</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Reducir (mitigar)</c:v>
                  </c:pt>
                </c:lvl>
                <c:lvl>
                  <c:pt idx="0">
                    <c:v>Reputacional</c:v>
                  </c:pt>
                  <c:pt idx="1">
                    <c:v>que los grupos de valor no reciban el mensaje informativo</c:v>
                  </c:pt>
                  <c:pt idx="2">
                    <c:v>fallas en el sistema tecnológico</c:v>
                  </c:pt>
                  <c:pt idx="3">
                    <c:v>Posibilidad de afectación Reputacional por que los grupos de valor no reciban el mensaje informativo debido a fallas en el sistema tecnológico</c:v>
                  </c:pt>
                  <c:pt idx="4">
                    <c:v>Fallas Tecnológicas</c:v>
                  </c:pt>
                  <c:pt idx="5">
                    <c:v>25</c:v>
                  </c:pt>
                  <c:pt idx="6">
                    <c:v>Media</c:v>
                  </c:pt>
                  <c:pt idx="7">
                    <c:v>60%</c:v>
                  </c:pt>
                  <c:pt idx="8">
                    <c:v>     Entre 10 y 50 SMLMV </c:v>
                  </c:pt>
                  <c:pt idx="9">
                    <c:v>     Entre 10 y 50 SMLMV </c:v>
                  </c:pt>
                  <c:pt idx="10">
                    <c:v>Menor</c:v>
                  </c:pt>
                  <c:pt idx="11">
                    <c:v>40%</c:v>
                  </c:pt>
                  <c:pt idx="12">
                    <c:v>Moderado</c:v>
                  </c:pt>
                  <c:pt idx="13">
                    <c:v>1</c:v>
                  </c:pt>
                  <c:pt idx="14">
                    <c:v>Envió de la información a jefe de oficina asesora</c:v>
                  </c:pt>
                  <c:pt idx="15">
                    <c:v>Probabilidad</c:v>
                  </c:pt>
                  <c:pt idx="16">
                    <c:v>Preventivo</c:v>
                  </c:pt>
                  <c:pt idx="17">
                    <c:v>Manual</c:v>
                  </c:pt>
                  <c:pt idx="18">
                    <c:v>40%</c:v>
                  </c:pt>
                  <c:pt idx="19">
                    <c:v>Sin Documentar</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emisión una información inconsistente</c:v>
                  </c:pt>
                  <c:pt idx="2">
                    <c:v>falta de ética profesional al no verificar las fuentes de información</c:v>
                  </c:pt>
                  <c:pt idx="3">
                    <c:v>Posibilidad de afectación Reputacional por emisión una información inconsistente debido a falta de ética profesional al no verificar las fuentes de información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Jefe Oficina asesora hace Revisión y visto bueno de aprobación</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congestión e incumplimiento con el cronograma establecido para las licitaciones públicas</c:v>
                  </c:pt>
                  <c:pt idx="2">
                    <c:v>sobre carga laboral de los funcionarios y alto número de supervisiones por funcionario.</c:v>
                  </c:pt>
                  <c:pt idx="3">
                    <c:v>Posibilidad de afectación Reputacional por congestión e incumplimiento con el cronograma establecido para las licitaciones públicas debido a sobre carga laboral de los funcionarios y alto número de supervisiones por funcionario.</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como contingencia en la atención de las PQR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no tramitar  oportunamente  las solicitudes y PQRS al no poderse realizar visitas</c:v>
                  </c:pt>
                  <c:pt idx="2">
                    <c:v>falta de logística (transporte) y diversidad de funciones  por cumplimientos de urgencia y sobrecarga laboral.</c:v>
                  </c:pt>
                  <c:pt idx="3">
                    <c:v>Posibilidad de afectación Reputacional por no tramitar  oportunamente  las solicitudes y PQRS al no poderse realizar visitas debido a falta de logística (transporte) y diversidad de funciones  por cumplimientos de urgencia y sobrecarga laboral.</c:v>
                  </c:pt>
                  <c:pt idx="4">
                    <c:v>Ejecucion y Administracion de procesos</c:v>
                  </c:pt>
                  <c:pt idx="5">
                    <c:v>25</c:v>
                  </c:pt>
                  <c:pt idx="6">
                    <c:v>Media</c:v>
                  </c:pt>
                  <c:pt idx="7">
                    <c:v>60%</c:v>
                  </c:pt>
                  <c:pt idx="8">
                    <c:v>     Afectación menor a 10 SMLMV .</c:v>
                  </c:pt>
                  <c:pt idx="9">
                    <c:v>     Afectación menor a 10 SMLMV .</c:v>
                  </c:pt>
                  <c:pt idx="10">
                    <c:v>Leve</c:v>
                  </c:pt>
                  <c:pt idx="11">
                    <c:v>20%</c:v>
                  </c:pt>
                  <c:pt idx="12">
                    <c:v>Moderado</c:v>
                  </c:pt>
                  <c:pt idx="13">
                    <c:v>2</c:v>
                  </c:pt>
                  <c:pt idx="14">
                    <c:v>La secretaria ejecutiva de la Subidrección realiza mensualmente seguimiento a las PQRS  enviando el reporte mensual de asignación a cada funcionario. 
Los profesionales especializados priorizan el apoyo logistico al personal de cada procedimiento semanlm</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Leve</c:v>
                  </c:pt>
                  <c:pt idx="27">
                    <c:v>20%</c:v>
                  </c:pt>
                  <c:pt idx="28">
                    <c:v>Bajo</c:v>
                  </c:pt>
                  <c:pt idx="29">
                    <c:v>Aceptar</c:v>
                  </c:pt>
                </c:lvl>
                <c:lvl>
                  <c:pt idx="0">
                    <c:v>Económico y Reputacional</c:v>
                  </c:pt>
                  <c:pt idx="1">
                    <c:v>incumplimiento al realizar evaluaciones a campo, lo que limita la realización efectiva de  los proyectos de inversión</c:v>
                  </c:pt>
                  <c:pt idx="2">
                    <c:v>fallas logísticas y situaciones de orden público</c:v>
                  </c:pt>
                  <c:pt idx="3">
                    <c:v>Posibilidad de afectación Económico y Reputacional por incumplimiento al realizar evaluaciones a campo, lo que limita la realización efectiva de  los proyectos de inversión debido a fallas logísticas y situaciones de orden público</c:v>
                  </c:pt>
                  <c:pt idx="4">
                    <c:v>Usuarios, productos y practicas , organizacionales</c:v>
                  </c:pt>
                  <c:pt idx="5">
                    <c:v>501</c:v>
                  </c:pt>
                  <c:pt idx="6">
                    <c:v>Alta</c:v>
                  </c:pt>
                  <c:pt idx="7">
                    <c:v>80%</c:v>
                  </c:pt>
                  <c:pt idx="8">
                    <c:v>     Entre 10 y 50 SMLMV </c:v>
                  </c:pt>
                  <c:pt idx="9">
                    <c:v>     Entre 10 y 50 SMLMV </c:v>
                  </c:pt>
                  <c:pt idx="10">
                    <c:v>Menor</c:v>
                  </c:pt>
                  <c:pt idx="11">
                    <c:v>40%</c:v>
                  </c:pt>
                  <c:pt idx="12">
                    <c:v>Moderado</c:v>
                  </c:pt>
                  <c:pt idx="13">
                    <c:v>1</c:v>
                  </c:pt>
                  <c:pt idx="14">
                    <c:v>SAF y subdirección hacen programación eficaz de vehículos y funcionarios, el funcionario que sale a comisión diligencia formato de planeación semanal de vehículo, EDL relacionado con cumplimientos a la meta proyectada.</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Menor</c:v>
                  </c:pt>
                  <c:pt idx="27">
                    <c:v>40%</c:v>
                  </c:pt>
                  <c:pt idx="28">
                    <c:v>Moderado</c:v>
                  </c:pt>
                  <c:pt idx="29">
                    <c:v>Reducir (mitigar)</c:v>
                  </c:pt>
                </c:lvl>
                <c:lvl>
                  <c:pt idx="0">
                    <c:v>Económico y Reputacional</c:v>
                  </c:pt>
                  <c:pt idx="1">
                    <c:v>falta de verificación de sanciones y medidas impuestas en los procesos sancionatorios </c:v>
                  </c:pt>
                  <c:pt idx="2">
                    <c:v>alto número de expedientes en etapa de seguimiento del proceso sancionatorio</c:v>
                  </c:pt>
                  <c:pt idx="3">
                    <c:v>Posibilidad de afectación Económico y Reputacional por falta de verificación de sanciones y medidas impuestas en los procesos sancionatorios  debido a alto número de expedientes en etapa de seguimiento del proceso sancionatorio</c:v>
                  </c:pt>
                  <c:pt idx="4">
                    <c:v>Usuarios, productos y practicas , organizacionales</c:v>
                  </c:pt>
                  <c:pt idx="5">
                    <c:v>501</c:v>
                  </c:pt>
                  <c:pt idx="6">
                    <c:v>Alta</c:v>
                  </c:pt>
                  <c:pt idx="7">
                    <c:v>80%</c:v>
                  </c:pt>
                  <c:pt idx="8">
                    <c:v>     Entre 50 y 100 SMLMV </c:v>
                  </c:pt>
                  <c:pt idx="9">
                    <c:v>     Entre 50 y 100 SMLMV </c:v>
                  </c:pt>
                  <c:pt idx="10">
                    <c:v>Moderado</c:v>
                  </c:pt>
                  <c:pt idx="11">
                    <c:v>60%</c:v>
                  </c:pt>
                  <c:pt idx="12">
                    <c:v>Alto</c:v>
                  </c:pt>
                  <c:pt idx="13">
                    <c:v>1</c:v>
                  </c:pt>
                  <c:pt idx="14">
                    <c:v>El profesional especializado y/o universitario según corresponda verifica la realización del seguimiento a las sanciones impuestas dentro del proceso sancionatorio de manera trimestral.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logística en la asignación de vehículos, problemas de orden publico y estado de las vías secundarias y terciarias para acceder a los sitios objeto de visita</c:v>
                  </c:pt>
                  <c:pt idx="3">
                    <c:v>Posibilidad de afectación Económico y Reputacional por la dificultad de realizar los operativos de control debido a falta de logística en la asignación de vehículos, problemas de orden publico y estado de las vías secundarias y terciarias para acceder a lo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48,0%</c:v>
                  </c:pt>
                  <c:pt idx="24">
                    <c:v>Media</c:v>
                  </c:pt>
                  <c:pt idx="25">
                    <c:v>48%</c:v>
                  </c:pt>
                  <c:pt idx="26">
                    <c:v>Moderado</c:v>
                  </c:pt>
                  <c:pt idx="27">
                    <c:v>60%</c:v>
                  </c:pt>
                  <c:pt idx="28">
                    <c:v>Moderado</c:v>
                  </c:pt>
                  <c:pt idx="29">
                    <c:v>Reducir (mitigar)</c:v>
                  </c:pt>
                </c:lvl>
                <c:lvl>
                  <c:pt idx="0">
                    <c:v>Económico y Reputacional</c:v>
                  </c:pt>
                  <c:pt idx="1">
                    <c:v>la dificultad de realizar los operativos de control</c:v>
                  </c:pt>
                  <c:pt idx="2">
                    <c:v>falta de personal para atender los operativos</c:v>
                  </c:pt>
                  <c:pt idx="3">
                    <c:v>Posibilidad de afectación Económico y Reputacional por la dificultad de realizar los operativos de control debido a falta de personal para atender los operativos</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Subdirector Solicita apoyo a los otros procesos </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PQRSD sin tramite y/o extemporaneo </c:v>
                  </c:pt>
                  <c:pt idx="2">
                    <c:v>falta de seguimientos a la correspondencia radicada </c:v>
                  </c:pt>
                  <c:pt idx="3">
                    <c:v>Posibilidad de afectación Reputacional por PQRSD sin tramite y/o extemporaneo  debido a falta de seguimientos a la correspondencia radicada </c:v>
                  </c:pt>
                  <c:pt idx="4">
                    <c:v>Usuarios, productos y practicas , organizacionales</c:v>
                  </c:pt>
                  <c:pt idx="5">
                    <c:v>25</c:v>
                  </c:pt>
                  <c:pt idx="6">
                    <c:v>Media</c:v>
                  </c:pt>
                  <c:pt idx="7">
                    <c:v>60%</c:v>
                  </c:pt>
                  <c:pt idx="8">
                    <c:v>     Entre 50 y 100 SMLMV </c:v>
                  </c:pt>
                  <c:pt idx="9">
                    <c:v>     Entre 50 y 100 SMLMV </c:v>
                  </c:pt>
                  <c:pt idx="10">
                    <c:v>Moderado</c:v>
                  </c:pt>
                  <c:pt idx="11">
                    <c:v>60%</c:v>
                  </c:pt>
                  <c:pt idx="12">
                    <c:v>Moderado</c:v>
                  </c:pt>
                  <c:pt idx="13">
                    <c:v>1</c:v>
                  </c:pt>
                  <c:pt idx="14">
                    <c:v>El subdirector administrativo y financiero  realiza convocatoria mensualmente para comité de PQRSD  en donde se hace seguimiento de correspondencia sin trámite o exttemporaneo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Reputacional</c:v>
                  </c:pt>
                  <c:pt idx="1">
                    <c:v> falta de seguimiento de los supervisores con carencia de rigor técnico, idoneidad y planificación de las actividades propias contractuales</c:v>
                  </c:pt>
                  <c:pt idx="2">
                    <c:v>falta compromiso y sentido de pertenencia, aunado a la falta de apoyo logístico de la entidad</c:v>
                  </c:pt>
                  <c:pt idx="3">
                    <c:v>Posibilidad de afectación Reputacional por  falta de seguimiento de los supervisores con carencia de rigor técnico, idoneidad y planificación de las actividades propias contractuales debido a falta compromiso y sentido de pertenencia, aunado a la falta de </c:v>
                  </c:pt>
                  <c:pt idx="4">
                    <c:v>Ejecucion y Administracion de procesos</c:v>
                  </c:pt>
                  <c:pt idx="5">
                    <c:v>24</c:v>
                  </c:pt>
                  <c:pt idx="6">
                    <c:v>Baja</c:v>
                  </c:pt>
                  <c:pt idx="7">
                    <c:v>40%</c:v>
                  </c:pt>
                  <c:pt idx="8">
                    <c:v>     Entre 10 y 50 SMLMV </c:v>
                  </c:pt>
                  <c:pt idx="9">
                    <c:v>     Entre 10 y 50 SMLMV </c:v>
                  </c:pt>
                  <c:pt idx="10">
                    <c:v>Menor</c:v>
                  </c:pt>
                  <c:pt idx="11">
                    <c:v>40%</c:v>
                  </c:pt>
                  <c:pt idx="12">
                    <c:v>Moderado</c:v>
                  </c:pt>
                  <c:pt idx="13">
                    <c:v>1</c:v>
                  </c:pt>
                  <c:pt idx="14">
                    <c:v>El profesional especializado y universitarios efectúan acompañamiento al supervisor asignado, eleva recomendaciones de rigor técnico y administrativo en conocimiento del subdirector para la toma de decisiones, se efectúa revisión de informes y se efectúa </c:v>
                  </c:pt>
                  <c:pt idx="15">
                    <c:v>Probabilidad</c:v>
                  </c:pt>
                  <c:pt idx="16">
                    <c:v>Preventivo</c:v>
                  </c:pt>
                  <c:pt idx="17">
                    <c:v>Manual</c:v>
                  </c:pt>
                  <c:pt idx="18">
                    <c:v>40%</c:v>
                  </c:pt>
                  <c:pt idx="19">
                    <c:v>Documentado</c:v>
                  </c:pt>
                  <c:pt idx="20">
                    <c:v>Continua</c:v>
                  </c:pt>
                  <c:pt idx="21">
                    <c:v>Con Registro</c:v>
                  </c:pt>
                  <c:pt idx="22">
                    <c:v>SI</c:v>
                  </c:pt>
                  <c:pt idx="23">
                    <c:v>24,0%</c:v>
                  </c:pt>
                  <c:pt idx="24">
                    <c:v>Baja</c:v>
                  </c:pt>
                  <c:pt idx="25">
                    <c:v>24%</c:v>
                  </c:pt>
                  <c:pt idx="26">
                    <c:v>Menor</c:v>
                  </c:pt>
                  <c:pt idx="27">
                    <c:v>40%</c:v>
                  </c:pt>
                  <c:pt idx="28">
                    <c:v>Moderado</c:v>
                  </c:pt>
                  <c:pt idx="29">
                    <c:v>Reducir (mitigar)</c:v>
                  </c:pt>
                </c:lvl>
                <c:lvl>
                  <c:pt idx="0">
                    <c:v>Económico y Reputacional</c:v>
                  </c:pt>
                  <c:pt idx="1">
                    <c:v>demoras de implementación, dotación entrega de insumos ocasionando incumplimiento al cronograma por parte del contratista</c:v>
                  </c:pt>
                  <c:pt idx="2">
                    <c:v>la falta de compromiso del operador; por baja calidad de los insumos, por falta de ética y rigor técnico</c:v>
                  </c:pt>
                  <c:pt idx="3">
                    <c:v>Posibilidad de afectación Económico y Reputacional por demoras de implementación, dotación entrega de insumos ocasionando incumplimiento al cronograma por parte del contratista debido a la falta de compromiso del operador; por baja calidad de los insumos,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efectúan seguimiento a los convenios o contratos con revisión de informes, visitas de campo y eleva en los informes de gestión recomendaciones o requerimientos de rigor técnico para la toma de decisión por par</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pérdida parcial o total de las inversiones por falta de estudios o diseños bien elaborados; generando afectación</c:v>
                  </c:pt>
                  <c:pt idx="2">
                    <c:v>que el personal asignado carece de idoneidad y experticia y por premura de solicitudes internas a la gestión</c:v>
                  </c:pt>
                  <c:pt idx="3">
                    <c:v>Posibilidad de afectación Económico y Reputacional por pérdida parcial o total de las inversiones por falta de estudios o diseños bien elaborados; generando afectación debido a que el personal asignado carece de idoneidad y experticia y por premura de soli</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 eleva con requerimientos y recomendaciones de rigor técnico en reuniones técnicas con el personal de apoyo indicando falencias para corregir y aportar a la toma de decisiones.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falta de continuidad en los proyectos establecidos</c:v>
                  </c:pt>
                  <c:pt idx="2">
                    <c:v>no efectuar los seguimientos verificadores para el cumplimiento contractual, por falta de asignación de recursos y personal técnica asignada con carencia de idoneidad</c:v>
                  </c:pt>
                  <c:pt idx="3">
                    <c:v>Posibilidad de afectación Económico y Reputacional por falta de continuidad en los proyectos establecidos por no efectuar los seguimientos verificadores para el cumplimiento contractual, por falta de asignación de recursos y personal técnica asignada con c</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y universitarios realizan informes de gestión y seguimiento a las supervisiones con recomendaciones de mantenimientos y seguimientos al subdirector para que sean tenidos en cuenta las recomendaciones respectivas, y se asigne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Reputacional</c:v>
                  </c:pt>
                  <c:pt idx="1">
                    <c:v>no dar efectividad a la instrumentalización de la Política Pública de Educación Ambiental, del calendario ecológico y cronograma general de la Dirección para la realización de eventos marco socioambientales</c:v>
                  </c:pt>
                  <c:pt idx="2">
                    <c:v>la falta de experticia e idoneidad y compromiso de parte de los profesionales de apoyo a la gestión</c:v>
                  </c:pt>
                  <c:pt idx="3">
                    <c:v>Posibilidad de afectación Reputacional por no dar efectividad a la instrumentalización de la Política Pública de Educación Ambiental, del calendario ecológico y cronograma general de la Dirección para la realización de eventos marco socioambientales debido</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profesional especializado realiza distribución de solicitudes conforme a la existencia del personal de apoyo haciendo énfasis en los perfiles profesionales y conforme a las obligaciones contractuales, implementa verificación en el desempeño a través de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dar atención y efectividad a los procesos previos licitatorios</c:v>
                  </c:pt>
                  <c:pt idx="2">
                    <c:v>la falta de idoneidad técnica, estructuración sin rigor técnico, alteración de documentos sin verificación definitiva por omisión del funcionario asignado en la gestión técnico - contractual - administrativo</c:v>
                  </c:pt>
                  <c:pt idx="3">
                    <c:v>Posibilidad de afectación Económico y Reputacional por no dar atención y efectividad a los procesos previos licitatorios debido a la falta de idoneidad técnica, estructuración sin rigor técnico, alteración de documentos sin verificación definitiva por omis</c:v>
                  </c:pt>
                  <c:pt idx="4">
                    <c:v>Ejecucion y Administracion de procesos</c:v>
                  </c:pt>
                  <c:pt idx="5">
                    <c:v>40</c:v>
                  </c:pt>
                  <c:pt idx="6">
                    <c:v>Media</c:v>
                  </c:pt>
                  <c:pt idx="7">
                    <c:v>60%</c:v>
                  </c:pt>
                  <c:pt idx="8">
                    <c:v>     Entre 100 y 500 SMLMV </c:v>
                  </c:pt>
                  <c:pt idx="9">
                    <c:v>     Entre 100 y 500 SMLMV </c:v>
                  </c:pt>
                  <c:pt idx="10">
                    <c:v>Mayor</c:v>
                  </c:pt>
                  <c:pt idx="11">
                    <c:v>80%</c:v>
                  </c:pt>
                  <c:pt idx="12">
                    <c:v>Alto</c:v>
                  </c:pt>
                  <c:pt idx="13">
                    <c:v>1</c:v>
                  </c:pt>
                  <c:pt idx="14">
                    <c:v>El subdirector de SDAS asignará el o los profesionales competentes e idoneos para la elaborar los estudios previos de acuerdo al manual de funciones y competencias laborales.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estudios previos con debilidades técnicas</c:v>
                  </c:pt>
                  <c:pt idx="2">
                    <c:v>la falta de idoneidad técnica, estructuración sin rigor técnico,  del o los funcionario (s)asignado (s) en la gestión técnico - contractual - administrativo</c:v>
                  </c:pt>
                  <c:pt idx="3">
                    <c:v>Posibilidad de afectación Económico y Reputacional por estudios previos con debilidades técnicas debido a la falta de idoneidad técnica, estructuración sin rigor técnico,  del o los funcionario (s)asignado (s) en la gestión técnico - contractual - administ</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o universitario encargado de la supervisión, realiza perdiodicamente revisión de los reportes de las supervisiones en los contratos o convenios que se encuentran en ejecución; los comités técnicos multidisciplinarios de apoyo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Reputacional</c:v>
                  </c:pt>
                  <c:pt idx="1">
                    <c:v>no dar atención a las solicitudes de asesoría y asistencia técnica de manera efectiva</c:v>
                  </c:pt>
                  <c:pt idx="2">
                    <c:v>por omisión del funcionario en la gestión misional</c:v>
                  </c:pt>
                  <c:pt idx="3">
                    <c:v>Posibilidad de afectación Reputacional por no dar atención a las solicitudes de asesoría y asistencia técnica de manera efectiva debido a por omisión del funcionario en la gestión misional</c:v>
                  </c:pt>
                  <c:pt idx="4">
                    <c:v>Usuarios, productos y practicas , organizacionales</c:v>
                  </c:pt>
                  <c:pt idx="5">
                    <c:v>25</c:v>
                  </c:pt>
                  <c:pt idx="6">
                    <c:v>Media</c:v>
                  </c:pt>
                  <c:pt idx="7">
                    <c:v>60%</c:v>
                  </c:pt>
                  <c:pt idx="8">
                    <c:v>     Entre 10 y 50 SMLMV </c:v>
                  </c:pt>
                  <c:pt idx="9">
                    <c:v>     Entre 10 y 50 SMLMV </c:v>
                  </c:pt>
                  <c:pt idx="10">
                    <c:v>Menor</c:v>
                  </c:pt>
                  <c:pt idx="11">
                    <c:v>40%</c:v>
                  </c:pt>
                  <c:pt idx="12">
                    <c:v>Moderado</c:v>
                  </c:pt>
                  <c:pt idx="13">
                    <c:v>1</c:v>
                  </c:pt>
                  <c:pt idx="14">
                    <c:v>El profesional especializado distribuye las solicitudes con el personal de apoyo a la gestión conforme a los temas de educación y gestión socioambiental, deja en matriz drive cronograma (agenda de trabajo) del responsable y equipo de apoyo a la gestión, e</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Económica y Reputacional</c:v>
                  </c:pt>
                  <c:pt idx="1">
                    <c:v>la dificultad en la ubicación de los destinatarios que residen en zonas veredales lejanas al casco urbano y errores en el proceso de notificación de actos administrativo</c:v>
                  </c:pt>
                  <c:pt idx="2">
                    <c:v>Posibilidad de afectación Notificación y comunicación de actos administrativos asociados a los trámites ambientales.  por Económica y Reputacional debido a la dificultad en la ubicación de los destinatarios que residen en zonas veredales lejanas al casco u</c:v>
                  </c:pt>
                  <c:pt idx="3">
                    <c:v>Posibilidad de afectación Económica y Reputacional por la dificultad en la ubicación de los destinatarios que residen en zonas veredales lejanas al casco urbano y errores en el proceso de notificación de actos administrativo debido a Posibilidad de afectac</c:v>
                  </c:pt>
                  <c:pt idx="4">
                    <c:v>Ejecucion y Administracion de procesos</c:v>
                  </c:pt>
                  <c:pt idx="5">
                    <c:v>25</c:v>
                  </c:pt>
                  <c:pt idx="6">
                    <c:v>Media</c:v>
                  </c:pt>
                  <c:pt idx="7">
                    <c:v>60%</c:v>
                  </c:pt>
                  <c:pt idx="8">
                    <c:v>     Entre 10 y 50 SMLMV </c:v>
                  </c:pt>
                  <c:pt idx="9">
                    <c:v>     Entre 10 y 50 SMLMV </c:v>
                  </c:pt>
                  <c:pt idx="10">
                    <c:v>Menor</c:v>
                  </c:pt>
                  <c:pt idx="11">
                    <c:v>40%</c:v>
                  </c:pt>
                  <c:pt idx="12">
                    <c:v>Moderado</c:v>
                  </c:pt>
                  <c:pt idx="13">
                    <c:v>2</c:v>
                  </c:pt>
                  <c:pt idx="14">
                    <c:v>
1. Profesional Especializado de secretaria de la subdirección juridica desarrolla una matriz de control de evaluación y seguimiento al estado de notificaciones de los expedientes. 
2 El jefe de las oficinas territoriales realizan la verificación de la ma</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Menor</c:v>
                  </c:pt>
                  <c:pt idx="27">
                    <c:v>40%</c:v>
                  </c:pt>
                  <c:pt idx="28">
                    <c:v>Moderado</c:v>
                  </c:pt>
                  <c:pt idx="29">
                    <c:v>Reducir (mitigar)</c:v>
                  </c:pt>
                </c:lvl>
                <c:lvl>
                  <c:pt idx="0">
                    <c:v>Reputacional</c:v>
                  </c:pt>
                  <c:pt idx="1">
                    <c:v>la Radicación de documentación sin cumplimiento de la totalidad de los requisitos, errores en la numeración consecutiva de comunicaciones de entrada y salida, incumplimiento en el escaneo de la documentación de ingreso y de salida, así como incumplimiento</c:v>
                  </c:pt>
                  <c:pt idx="2">
                    <c:v>Personal insuficiente para atender la demanda, 
Falta de elementos que permitan la digitalización de los documentos radicados en la sede territorial y
Seguridad de la información.</c:v>
                  </c:pt>
                  <c:pt idx="3">
                    <c:v>Posibilidad de afectación Reputacional por la Radicación de documentación sin cumplimiento de la totalidad de los requisitos, errores en la numeración consecutiva de comunicaciones de entrada y salida, incumplimiento en el escaneo de la documentación de in</c:v>
                  </c:pt>
                  <c:pt idx="4">
                    <c:v>Ejecucion y Administracion de procesos</c:v>
                  </c:pt>
                  <c:pt idx="5">
                    <c:v>25</c:v>
                  </c:pt>
                  <c:pt idx="6">
                    <c:v>Media</c:v>
                  </c:pt>
                  <c:pt idx="7">
                    <c:v>60%</c:v>
                  </c:pt>
                  <c:pt idx="8">
                    <c:v>     Entre 50 y 100 SMLMV </c:v>
                  </c:pt>
                  <c:pt idx="9">
                    <c:v>     Entre 50 y 100 SMLMV </c:v>
                  </c:pt>
                  <c:pt idx="10">
                    <c:v>Moderado</c:v>
                  </c:pt>
                  <c:pt idx="11">
                    <c:v>60%</c:v>
                  </c:pt>
                  <c:pt idx="12">
                    <c:v>Moderado</c:v>
                  </c:pt>
                  <c:pt idx="13">
                    <c:v>1</c:v>
                  </c:pt>
                  <c:pt idx="14">
                    <c:v>El Profesional especializado verifica cargue de información en plataforma de manera permanente.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Moderado</c:v>
                  </c:pt>
                  <c:pt idx="27">
                    <c:v>60%</c:v>
                  </c:pt>
                  <c:pt idx="28">
                    <c:v>Moderado</c:v>
                  </c:pt>
                  <c:pt idx="29">
                    <c:v>Reducir (mitigar)</c:v>
                  </c:pt>
                </c:lvl>
                <c:lvl>
                  <c:pt idx="0">
                    <c:v>Económico y Reputacional</c:v>
                  </c:pt>
                  <c:pt idx="1">
                    <c:v> la generación de impactos a recursos naturales o patologías a seres vivos y/o zoonosis</c:v>
                  </c:pt>
                  <c:pt idx="2">
                    <c:v>la mala disposición  de los residuos provenientes de la atención a individuos de fauna en el CAV </c:v>
                  </c:pt>
                  <c:pt idx="3">
                    <c:v>Posibilidad de afectación Económico y Reputacional por  la generación de impactos a recursos naturales o patologías a seres vivos y/o zoonosis debido a la mala disposición  de los residuos provenientes de la atención a individuos de fauna en el CAV </c:v>
                  </c:pt>
                  <c:pt idx="4">
                    <c:v>Ejecucion y Administracion de procesos</c:v>
                  </c:pt>
                  <c:pt idx="5">
                    <c:v>480</c:v>
                  </c:pt>
                  <c:pt idx="6">
                    <c:v>Media</c:v>
                  </c:pt>
                  <c:pt idx="7">
                    <c:v>60%</c:v>
                  </c:pt>
                  <c:pt idx="8">
                    <c:v>     El riesgo afecta la imagen de alguna área de la organización</c:v>
                  </c:pt>
                  <c:pt idx="9">
                    <c:v>     El riesgo afecta la imagen de alguna área de la organización</c:v>
                  </c:pt>
                  <c:pt idx="10">
                    <c:v>Leve</c:v>
                  </c:pt>
                  <c:pt idx="11">
                    <c:v>20%</c:v>
                  </c:pt>
                  <c:pt idx="12">
                    <c:v>Moderado</c:v>
                  </c:pt>
                  <c:pt idx="13">
                    <c:v>1</c:v>
                  </c:pt>
                  <c:pt idx="14">
                    <c:v>El profesional especializado vigila y genera las alertas de manera mensual  sobre el nivel de ejecucion de contrato del gestor externo encargado de la recolección, transporte, manejo y disposición final de los residuos</c:v>
                  </c:pt>
                  <c:pt idx="15">
                    <c:v>Probabilidad</c:v>
                  </c:pt>
                  <c:pt idx="16">
                    <c:v>Preventivo</c:v>
                  </c:pt>
                  <c:pt idx="17">
                    <c:v>Manual</c:v>
                  </c:pt>
                  <c:pt idx="18">
                    <c:v>40%</c:v>
                  </c:pt>
                  <c:pt idx="19">
                    <c:v>Documentado</c:v>
                  </c:pt>
                  <c:pt idx="20">
                    <c:v>Aleatoria</c:v>
                  </c:pt>
                  <c:pt idx="21">
                    <c:v>Con Registro</c:v>
                  </c:pt>
                  <c:pt idx="22">
                    <c:v>SI</c:v>
                  </c:pt>
                  <c:pt idx="23">
                    <c:v>36,0%</c:v>
                  </c:pt>
                  <c:pt idx="24">
                    <c:v>Baja</c:v>
                  </c:pt>
                  <c:pt idx="25">
                    <c:v>36%</c:v>
                  </c:pt>
                  <c:pt idx="26">
                    <c:v>Leve</c:v>
                  </c:pt>
                  <c:pt idx="27">
                    <c:v>20%</c:v>
                  </c:pt>
                  <c:pt idx="28">
                    <c:v>Bajo</c:v>
                  </c:pt>
                  <c:pt idx="29">
                    <c:v>Reducir (mitigar)</c:v>
                  </c:pt>
                </c:lvl>
                <c:lvl>
                  <c:pt idx="0">
                    <c:v>Reputacional</c:v>
                  </c:pt>
                  <c:pt idx="1">
                    <c:v>la Afectación a la fauna silvestre</c:v>
                  </c:pt>
                  <c:pt idx="2">
                    <c:v>no dar una atención adecuada y oportuna de los especímenes por la extensión del territorio.</c:v>
                  </c:pt>
                  <c:pt idx="3">
                    <c:v>Posibilidad de afectación Reputacional por la Afectación a la fauna silvestre debido a no dar una atención adecuada y oportuna de los especímenes por la extensión del territorio.</c:v>
                  </c:pt>
                  <c:pt idx="4">
                    <c:v>Ejecucion y Administracion de procesos</c:v>
                  </c:pt>
                  <c:pt idx="5">
                    <c:v>501</c:v>
                  </c:pt>
                  <c:pt idx="6">
                    <c:v>Alta</c:v>
                  </c:pt>
                  <c:pt idx="7">
                    <c:v>80%</c:v>
                  </c:pt>
                  <c:pt idx="8">
                    <c:v>     Entre 50 y 100 SMLMV </c:v>
                  </c:pt>
                  <c:pt idx="9">
                    <c:v>     Entre 50 y 100 SMLMV </c:v>
                  </c:pt>
                  <c:pt idx="10">
                    <c:v>Moderado</c:v>
                  </c:pt>
                  <c:pt idx="11">
                    <c:v>60%</c:v>
                  </c:pt>
                  <c:pt idx="12">
                    <c:v>Alto</c:v>
                  </c:pt>
                  <c:pt idx="13">
                    <c:v>2</c:v>
                  </c:pt>
                  <c:pt idx="14">
                    <c:v>Profesional universitario realiza capacitaciones de manera trimestral  en la normatividad ambiental a grupos de apoyo como las alcaldias municipales, policia nacional y ejercito nacional. 
Profesional universitario articula con los procesos de CORTOLIMA d</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Moderado</c:v>
                  </c:pt>
                  <c:pt idx="27">
                    <c:v>60%</c:v>
                  </c:pt>
                  <c:pt idx="28">
                    <c:v>Moderado</c:v>
                  </c:pt>
                  <c:pt idx="29">
                    <c:v>Reducir (mitigar)</c:v>
                  </c:pt>
                </c:lvl>
                <c:lvl>
                  <c:pt idx="0">
                    <c:v>Reputacional</c:v>
                  </c:pt>
                  <c:pt idx="1">
                    <c:v>incumplimiento de la normatividad aplicable al ajuste del factor regional </c:v>
                  </c:pt>
                  <c:pt idx="2">
                    <c:v>dependencia de un tercero acreditado para los análisis de calidad del agua </c:v>
                  </c:pt>
                  <c:pt idx="3">
                    <c:v>Posibilidad de afectación Reputacional por incumplimiento de la normatividad aplicable al ajuste del factor regional  debido a dependencia de un tercero acreditado para los análisis de calidad del agua </c:v>
                  </c:pt>
                  <c:pt idx="4">
                    <c:v>Ejecucion y Administracion de procesos</c:v>
                  </c:pt>
                  <c:pt idx="5">
                    <c:v>25</c:v>
                  </c:pt>
                  <c:pt idx="6">
                    <c:v>Media</c:v>
                  </c:pt>
                  <c:pt idx="7">
                    <c:v>60%</c:v>
                  </c:pt>
                  <c:pt idx="8">
                    <c:v>     Entre 100 y 500 SMLMV </c:v>
                  </c:pt>
                  <c:pt idx="9">
                    <c:v>     Entre 100 y 500 SMLMV </c:v>
                  </c:pt>
                  <c:pt idx="10">
                    <c:v>Mayor</c:v>
                  </c:pt>
                  <c:pt idx="11">
                    <c:v>80%</c:v>
                  </c:pt>
                  <c:pt idx="12">
                    <c:v>Alto</c:v>
                  </c:pt>
                  <c:pt idx="13">
                    <c:v>1</c:v>
                  </c:pt>
                  <c:pt idx="14">
                    <c:v>El supervisor realiza verificación del contrato para el  cumplimiento de las obligaciones contractuales de manera mensual. </c:v>
                  </c:pt>
                  <c:pt idx="15">
                    <c:v>Probabilidad</c:v>
                  </c:pt>
                  <c:pt idx="16">
                    <c:v>Preventivo</c:v>
                  </c:pt>
                  <c:pt idx="17">
                    <c:v>Manual</c:v>
                  </c:pt>
                  <c:pt idx="18">
                    <c:v>40%</c:v>
                  </c:pt>
                  <c:pt idx="19">
                    <c:v>Documentado</c:v>
                  </c:pt>
                  <c:pt idx="20">
                    <c:v>Continua</c:v>
                  </c:pt>
                  <c:pt idx="21">
                    <c:v>Con Registro</c:v>
                  </c:pt>
                  <c:pt idx="22">
                    <c:v>SI</c:v>
                  </c:pt>
                  <c:pt idx="23">
                    <c:v>36,0%</c:v>
                  </c:pt>
                  <c:pt idx="24">
                    <c:v>Baja</c:v>
                  </c:pt>
                  <c:pt idx="25">
                    <c:v>36%</c:v>
                  </c:pt>
                  <c:pt idx="26">
                    <c:v>Mayor</c:v>
                  </c:pt>
                  <c:pt idx="27">
                    <c:v>80%</c:v>
                  </c:pt>
                  <c:pt idx="28">
                    <c:v>Alto</c:v>
                  </c:pt>
                  <c:pt idx="29">
                    <c:v>Reducir (mitigar)</c:v>
                  </c:pt>
                </c:lvl>
                <c:lvl>
                  <c:pt idx="0">
                    <c:v>Económico y Reputacional</c:v>
                  </c:pt>
                  <c:pt idx="1">
                    <c:v>no cobro de la tarifa de seguimiento ambiental y la no verificación del cumplimiento de las obligaciones ambientales </c:v>
                  </c:pt>
                  <c:pt idx="2">
                    <c:v>por el alto número de expedientes en seguimiento ambiental. </c:v>
                  </c:pt>
                  <c:pt idx="3">
                    <c:v>Posibilidad de afectación Económico y Reputacional por no cobro de la tarifa de seguimiento ambiental y la no verificación del cumplimiento de las obligaciones ambientales   por el alto número de expedientes en seguimiento ambiental. </c:v>
                  </c:pt>
                  <c:pt idx="4">
                    <c:v>Ejecucion y Administracion de procesos</c:v>
                  </c:pt>
                  <c:pt idx="5">
                    <c:v>5001</c:v>
                  </c:pt>
                  <c:pt idx="6">
                    <c:v>Muy Alta</c:v>
                  </c:pt>
                  <c:pt idx="7">
                    <c:v>100%</c:v>
                  </c:pt>
                  <c:pt idx="8">
                    <c:v>     Mayor a 500 SMLMV </c:v>
                  </c:pt>
                  <c:pt idx="9">
                    <c:v>     Mayor a 500 SMLMV </c:v>
                  </c:pt>
                  <c:pt idx="10">
                    <c:v>Catastrófico</c:v>
                  </c:pt>
                  <c:pt idx="11">
                    <c:v>100%</c:v>
                  </c:pt>
                  <c:pt idx="12">
                    <c:v>Extremo</c:v>
                  </c:pt>
                  <c:pt idx="13">
                    <c:v>1</c:v>
                  </c:pt>
                  <c:pt idx="14">
                    <c:v>El profesional especializado de la subdirección de administración de recursos naturales y jefes de oficina territorial verifica el estado de los expedientes asignados a los profesionales para seguimiento ambiental semanalmente.</c:v>
                  </c:pt>
                  <c:pt idx="15">
                    <c:v>Probabilidad</c:v>
                  </c:pt>
                  <c:pt idx="16">
                    <c:v>Preventivo</c:v>
                  </c:pt>
                  <c:pt idx="17">
                    <c:v>Manual</c:v>
                  </c:pt>
                  <c:pt idx="18">
                    <c:v>40%</c:v>
                  </c:pt>
                  <c:pt idx="19">
                    <c:v>Documentado</c:v>
                  </c:pt>
                  <c:pt idx="20">
                    <c:v>Continua</c:v>
                  </c:pt>
                  <c:pt idx="21">
                    <c:v>Con Registro</c:v>
                  </c:pt>
                  <c:pt idx="22">
                    <c:v>SI</c:v>
                  </c:pt>
                  <c:pt idx="23">
                    <c:v>60,0%</c:v>
                  </c:pt>
                  <c:pt idx="24">
                    <c:v>Media</c:v>
                  </c:pt>
                  <c:pt idx="25">
                    <c:v>60%</c:v>
                  </c:pt>
                  <c:pt idx="26">
                    <c:v>Catastrófico</c:v>
                  </c:pt>
                  <c:pt idx="27">
                    <c:v>100%</c:v>
                  </c:pt>
                  <c:pt idx="28">
                    <c:v>Extremo</c:v>
                  </c:pt>
                  <c:pt idx="29">
                    <c:v>Reducir (mitigar)</c:v>
                  </c:pt>
                </c:lvl>
                <c:lvl>
                  <c:pt idx="0">
                    <c:v>Reputacional</c:v>
                  </c:pt>
                  <c:pt idx="1">
                    <c:v>que la Información se encuentre desactualizada en el  aplicativo "autorizaciones ambientales".</c:v>
                  </c:pt>
                  <c:pt idx="2">
                    <c:v>falta de registro de movimientos de trámite </c:v>
                  </c:pt>
                  <c:pt idx="3">
                    <c:v>Posibilidad de afectación Reputacional por que la Información se encuentre desactualizada en el  aplicativo "autorizaciones ambientales". debido a falta de registro de movimientos de trámite </c:v>
                  </c:pt>
                  <c:pt idx="4">
                    <c:v>Ejecucion y Administracion de procesos</c:v>
                  </c:pt>
                  <c:pt idx="5">
                    <c:v>501</c:v>
                  </c:pt>
                  <c:pt idx="6">
                    <c:v>Alta</c:v>
                  </c:pt>
                  <c:pt idx="7">
                    <c:v>80%</c:v>
                  </c:pt>
                  <c:pt idx="8">
                    <c:v>     Entre 100 y 500 SMLMV </c:v>
                  </c:pt>
                  <c:pt idx="9">
                    <c:v>     Entre 100 y 500 SMLMV </c:v>
                  </c:pt>
                  <c:pt idx="10">
                    <c:v>Mayor</c:v>
                  </c:pt>
                  <c:pt idx="11">
                    <c:v>80%</c:v>
                  </c:pt>
                  <c:pt idx="12">
                    <c:v>Alto</c:v>
                  </c:pt>
                  <c:pt idx="13">
                    <c:v>1</c:v>
                  </c:pt>
                  <c:pt idx="14">
                    <c:v>El profesional especializado Coordinador  del proceso 
verificar que cada expediente que llegue a la coordinación este cargado y descargado en el aplicativo de progcortolima y tramités en linea de manera permanente.  </c:v>
                  </c:pt>
                  <c:pt idx="15">
                    <c:v>Probabilidad</c:v>
                  </c:pt>
                  <c:pt idx="16">
                    <c:v>Preventivo</c:v>
                  </c:pt>
                  <c:pt idx="17">
                    <c:v>Manual</c:v>
                  </c:pt>
                  <c:pt idx="18">
                    <c:v>40%</c:v>
                  </c:pt>
                  <c:pt idx="19">
                    <c:v>Documentado</c:v>
                  </c:pt>
                  <c:pt idx="20">
                    <c:v>Continua</c:v>
                  </c:pt>
                  <c:pt idx="21">
                    <c:v>Con Registro</c:v>
                  </c:pt>
                  <c:pt idx="22">
                    <c:v>SI</c:v>
                  </c:pt>
                  <c:pt idx="23">
                    <c:v>48,0%</c:v>
                  </c:pt>
                  <c:pt idx="24">
                    <c:v>Media</c:v>
                  </c:pt>
                  <c:pt idx="25">
                    <c:v>48%</c:v>
                  </c:pt>
                  <c:pt idx="26">
                    <c:v>Mayor</c:v>
                  </c:pt>
                  <c:pt idx="27">
                    <c:v>80%</c:v>
                  </c:pt>
                  <c:pt idx="28">
                    <c:v>Alto</c:v>
                  </c:pt>
                  <c:pt idx="29">
                    <c:v>Reducir (mitigar)</c:v>
                  </c:pt>
                </c:lvl>
                <c:lvl>
                  <c:pt idx="0">
                    <c:v>Impacto</c:v>
                  </c:pt>
                  <c:pt idx="1">
                    <c:v>Causa Inmediata</c:v>
                  </c:pt>
                  <c:pt idx="2">
                    <c:v>Causa Raíz</c:v>
                  </c:pt>
                  <c:pt idx="3">
                    <c:v>Descripción del Riesgo</c:v>
                  </c:pt>
                  <c:pt idx="4">
                    <c:v>Clasificación del Riesgo</c:v>
                  </c:pt>
                  <c:pt idx="5">
                    <c:v>Frecuencia con la cual se realiza la actividad</c:v>
                  </c:pt>
                  <c:pt idx="6">
                    <c:v>Probabilidad Inherente</c:v>
                  </c:pt>
                  <c:pt idx="7">
                    <c:v>% P</c:v>
                  </c:pt>
                  <c:pt idx="8">
                    <c:v>Criterios de impacto</c:v>
                  </c:pt>
                  <c:pt idx="9">
                    <c:v>Validación</c:v>
                  </c:pt>
                  <c:pt idx="10">
                    <c:v>Impacto </c:v>
                  </c:pt>
                  <c:pt idx="11">
                    <c:v>% I</c:v>
                  </c:pt>
                  <c:pt idx="12">
                    <c:v>Zona de Riesgo Inherente</c:v>
                  </c:pt>
                  <c:pt idx="13">
                    <c:v>No. Control</c:v>
                  </c:pt>
                  <c:pt idx="14">
                    <c:v>Descripción del Control</c:v>
                  </c:pt>
                  <c:pt idx="15">
                    <c:v>Afectación</c:v>
                  </c:pt>
                  <c:pt idx="16">
                    <c:v>Tipo</c:v>
                  </c:pt>
                  <c:pt idx="17">
                    <c:v>Implementación</c:v>
                  </c:pt>
                  <c:pt idx="18">
                    <c:v>Calificación</c:v>
                  </c:pt>
                  <c:pt idx="19">
                    <c:v>Documentación</c:v>
                  </c:pt>
                  <c:pt idx="20">
                    <c:v>Frecuencia</c:v>
                  </c:pt>
                  <c:pt idx="21">
                    <c:v>Evidencia</c:v>
                  </c:pt>
                  <c:pt idx="22">
                    <c:v>Responsable</c:v>
                  </c:pt>
                  <c:pt idx="23">
                    <c:v>Probabilidad Residual</c:v>
                  </c:pt>
                  <c:pt idx="24">
                    <c:v>Probabilidad Residual Final</c:v>
                  </c:pt>
                  <c:pt idx="25">
                    <c:v>% PR</c:v>
                  </c:pt>
                  <c:pt idx="26">
                    <c:v>Impacto Residual Final</c:v>
                  </c:pt>
                  <c:pt idx="27">
                    <c:v>% IR</c:v>
                  </c:pt>
                  <c:pt idx="28">
                    <c:v>Zona de Riesgo Final</c:v>
                  </c:pt>
                  <c:pt idx="29">
                    <c:v>Tratamiento</c:v>
                  </c:pt>
                  <c:pt idx="30">
                    <c:v>Plan de Acción</c:v>
                  </c:pt>
                  <c:pt idx="31">
                    <c:v>Responsable</c:v>
                  </c:pt>
                  <c:pt idx="32">
                    <c:v>Fecha Implementación</c:v>
                  </c:pt>
                  <c:pt idx="33">
                    <c:v>Fecha Seguimiento</c:v>
                  </c:pt>
                  <c:pt idx="34">
                    <c:v>Seguimiento</c:v>
                  </c:pt>
                  <c:pt idx="35">
                    <c:v>Estado</c:v>
                  </c:pt>
                </c:lvl>
                <c:lvl>
                  <c:pt idx="9">
                    <c:v>Observación de criterio</c:v>
                  </c:pt>
                  <c:pt idx="10">
                    <c:v>
Inherente</c:v>
                  </c:pt>
                  <c:pt idx="16">
                    <c:v>Atributos</c:v>
                  </c:pt>
                </c:lvl>
                <c:lvl>
                  <c:pt idx="6">
                    <c:v>Análisis del riesgo inherente</c:v>
                  </c:pt>
                  <c:pt idx="13">
                    <c:v>Evaluación del riesgo - Valoración de los controles</c:v>
                  </c:pt>
                  <c:pt idx="23">
                    <c:v>Evaluación del riesgo - Nivel del riesgo residual</c:v>
                  </c:pt>
                  <c:pt idx="30">
                    <c:v>Plan de Acción</c:v>
                  </c:pt>
                </c:lvl>
                <c:lvl>
                  <c:pt idx="1">
                    <c:v>MOTIVO DE ACTUALIZACIÓN:</c:v>
                  </c:pt>
                  <c:pt idx="5">
                    <c:v>Actualización Semestral</c:v>
                  </c:pt>
                  <c:pt idx="15">
                    <c:v>RESPONSABLE: </c:v>
                  </c:pt>
                  <c:pt idx="18">
                    <c:v>PROFESIONAL UNIVERSITARIO A CARGO DEL SISTEMA </c:v>
                  </c:pt>
                </c:lvl>
                <c:lvl>
                  <c:pt idx="34">
                    <c:v>Pag.:</c:v>
                  </c:pt>
                  <c:pt idx="35">
                    <c:v>___ de ___</c:v>
                  </c:pt>
                </c:lvl>
                <c:lvl>
                  <c:pt idx="34">
                    <c:v>Versión:          00</c:v>
                  </c:pt>
                </c:lvl>
                <c:lvl>
                  <c:pt idx="34">
                    <c:v>Código:</c:v>
                  </c:pt>
                  <c:pt idx="35">
                    <c:v>F_EI_001</c:v>
                  </c:pt>
                </c:lvl>
              </c:multiLvlStrCache>
            </c:multiLvlStrRef>
          </c:cat>
          <c:val>
            <c:numRef>
              <c:f>'Mapa Riesgos operativos CORTOLI'!#REF!</c:f>
              <c:numCache>
                <c:formatCode>General</c:formatCode>
                <c:ptCount val="1"/>
                <c:pt idx="0">
                  <c:v>1</c:v>
                </c:pt>
              </c:numCache>
            </c:numRef>
          </c:val>
          <c:extLst>
            <c:ext xmlns:c16="http://schemas.microsoft.com/office/drawing/2014/chart" uri="{C3380CC4-5D6E-409C-BE32-E72D297353CC}">
              <c16:uniqueId val="{00000004-9CAF-4B9E-9F99-B5E1DF5FA17E}"/>
            </c:ext>
          </c:extLst>
        </c:ser>
        <c:dLbls>
          <c:showLegendKey val="0"/>
          <c:showVal val="0"/>
          <c:showCatName val="0"/>
          <c:showSerName val="0"/>
          <c:showPercent val="0"/>
          <c:showBubbleSize val="0"/>
        </c:dLbls>
        <c:gapWidth val="219"/>
        <c:overlap val="-27"/>
        <c:axId val="1922537552"/>
        <c:axId val="1922538032"/>
      </c:barChart>
      <c:catAx>
        <c:axId val="192253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2538032"/>
        <c:crosses val="autoZero"/>
        <c:auto val="1"/>
        <c:lblAlgn val="ctr"/>
        <c:lblOffset val="100"/>
        <c:noMultiLvlLbl val="0"/>
      </c:catAx>
      <c:valAx>
        <c:axId val="1922538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2537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absoluteAnchor>
    <xdr:pos x="0" y="0"/>
    <xdr:ext cx="9290655" cy="6062738"/>
    <xdr:graphicFrame macro="">
      <xdr:nvGraphicFramePr>
        <xdr:cNvPr id="2" name="Gráfico 1">
          <a:extLst>
            <a:ext uri="{FF2B5EF4-FFF2-40B4-BE49-F238E27FC236}">
              <a16:creationId xmlns:a16="http://schemas.microsoft.com/office/drawing/2014/main" id="{F91238C9-13D3-BC3D-B750-B895AD2B28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165100</xdr:rowOff>
    </xdr:from>
    <xdr:to>
      <xdr:col>1</xdr:col>
      <xdr:colOff>1794164</xdr:colOff>
      <xdr:row>2</xdr:row>
      <xdr:rowOff>424873</xdr:rowOff>
    </xdr:to>
    <xdr:pic>
      <xdr:nvPicPr>
        <xdr:cNvPr id="4" name="Imagen 3">
          <a:extLst>
            <a:ext uri="{FF2B5EF4-FFF2-40B4-BE49-F238E27FC236}">
              <a16:creationId xmlns:a16="http://schemas.microsoft.com/office/drawing/2014/main" id="{2D2F4910-1E3B-4A24-82DB-75A637E3B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165100"/>
          <a:ext cx="1641764" cy="602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71437</xdr:colOff>
      <xdr:row>0</xdr:row>
      <xdr:rowOff>71438</xdr:rowOff>
    </xdr:from>
    <xdr:to>
      <xdr:col>1</xdr:col>
      <xdr:colOff>573091</xdr:colOff>
      <xdr:row>1</xdr:row>
      <xdr:rowOff>332198</xdr:rowOff>
    </xdr:to>
    <xdr:pic>
      <xdr:nvPicPr>
        <xdr:cNvPr id="2" name="Imagen 1" descr="LOG-INTER-NE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71438"/>
          <a:ext cx="763592" cy="70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H979"/>
  <sheetViews>
    <sheetView tabSelected="1" zoomScale="110" zoomScaleNormal="110" workbookViewId="0">
      <pane ySplit="7" topLeftCell="A8" activePane="bottomLeft" state="frozen"/>
      <selection pane="bottomLeft" activeCell="AK39" sqref="AK39:AM39"/>
    </sheetView>
  </sheetViews>
  <sheetFormatPr baseColWidth="10" defaultColWidth="14.44140625" defaultRowHeight="15" customHeight="1" x14ac:dyDescent="0.3"/>
  <cols>
    <col min="1" max="1" width="4" style="135" customWidth="1"/>
    <col min="2" max="2" width="32" style="135" customWidth="1"/>
    <col min="3" max="3" width="15.6640625" style="149" customWidth="1"/>
    <col min="4" max="4" width="46.33203125" style="167" customWidth="1"/>
    <col min="5" max="5" width="14.109375" style="149" customWidth="1"/>
    <col min="6" max="6" width="31.5546875" style="135" customWidth="1"/>
    <col min="7" max="7" width="27.33203125" style="135" customWidth="1"/>
    <col min="8" max="8" width="44.44140625" style="135" customWidth="1"/>
    <col min="9" max="9" width="19" style="135" customWidth="1"/>
    <col min="10" max="10" width="7.5546875" style="135" customWidth="1"/>
    <col min="11" max="11" width="16.5546875" style="135" customWidth="1"/>
    <col min="12" max="12" width="8.5546875" style="135" customWidth="1"/>
    <col min="13" max="13" width="15.88671875" style="135" customWidth="1"/>
    <col min="14" max="14" width="12" style="135" customWidth="1"/>
    <col min="15" max="15" width="17.5546875" style="135" customWidth="1"/>
    <col min="16" max="16" width="6.33203125" style="135" customWidth="1"/>
    <col min="17" max="17" width="16" style="135" customWidth="1"/>
    <col min="18" max="18" width="5.88671875" style="135" customWidth="1"/>
    <col min="19" max="19" width="38.88671875" style="135" customWidth="1"/>
    <col min="20" max="20" width="15.109375" style="135" customWidth="1"/>
    <col min="21" max="21" width="6.88671875" style="135" customWidth="1"/>
    <col min="22" max="22" width="5" style="135" customWidth="1"/>
    <col min="23" max="23" width="5.5546875" style="135" customWidth="1"/>
    <col min="24" max="24" width="7.109375" style="135" customWidth="1"/>
    <col min="25" max="25" width="6.6640625" style="135" customWidth="1"/>
    <col min="26" max="27" width="7.5546875" style="135" customWidth="1"/>
    <col min="28" max="28" width="7" style="135" customWidth="1"/>
    <col min="29" max="29" width="8.6640625" style="135" customWidth="1"/>
    <col min="30" max="30" width="10.44140625" style="135" customWidth="1"/>
    <col min="31" max="31" width="9.33203125" style="135" customWidth="1"/>
    <col min="32" max="32" width="9.109375" style="135" customWidth="1"/>
    <col min="33" max="33" width="8.44140625" style="135" customWidth="1"/>
    <col min="34" max="34" width="13.109375" style="135" customWidth="1"/>
    <col min="35" max="35" width="43.88671875" customWidth="1"/>
    <col min="36" max="36" width="18.88671875" customWidth="1"/>
    <col min="37" max="37" width="16.88671875" customWidth="1"/>
    <col min="38" max="38" width="14.88671875" customWidth="1"/>
    <col min="39" max="39" width="18.5546875" customWidth="1"/>
    <col min="40" max="40" width="21" customWidth="1"/>
    <col min="41" max="60" width="11.44140625" customWidth="1"/>
  </cols>
  <sheetData>
    <row r="1" spans="1:60" ht="16.2" customHeight="1" thickBot="1" x14ac:dyDescent="0.35">
      <c r="A1" s="221" t="s">
        <v>472</v>
      </c>
      <c r="B1" s="222"/>
      <c r="C1" s="221" t="s">
        <v>433</v>
      </c>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8"/>
      <c r="AM1" s="193" t="s">
        <v>473</v>
      </c>
      <c r="AN1" s="194" t="s">
        <v>485</v>
      </c>
      <c r="AO1" s="18"/>
      <c r="AP1" s="18"/>
      <c r="AQ1" s="18"/>
      <c r="AR1" s="18"/>
      <c r="AS1" s="18"/>
      <c r="AT1" s="18"/>
      <c r="AU1" s="18"/>
      <c r="AV1" s="18"/>
      <c r="AW1" s="18"/>
      <c r="AX1" s="18"/>
      <c r="AY1" s="18"/>
      <c r="AZ1" s="18"/>
      <c r="BA1" s="18"/>
      <c r="BB1" s="18"/>
      <c r="BC1" s="18"/>
      <c r="BD1" s="18"/>
      <c r="BE1" s="18"/>
      <c r="BF1" s="18"/>
      <c r="BG1" s="18"/>
      <c r="BH1" s="18"/>
    </row>
    <row r="2" spans="1:60" ht="10.8" customHeight="1" thickBot="1" x14ac:dyDescent="0.35">
      <c r="A2" s="223"/>
      <c r="B2" s="224"/>
      <c r="C2" s="225"/>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30"/>
      <c r="AM2" s="219" t="s">
        <v>474</v>
      </c>
      <c r="AN2" s="220"/>
      <c r="AO2" s="18"/>
      <c r="AP2" s="18"/>
      <c r="AQ2" s="18"/>
      <c r="AR2" s="18"/>
      <c r="AS2" s="18"/>
      <c r="AT2" s="18"/>
      <c r="AU2" s="18"/>
      <c r="AV2" s="18"/>
      <c r="AW2" s="18"/>
      <c r="AX2" s="18"/>
      <c r="AY2" s="18"/>
      <c r="AZ2" s="18"/>
      <c r="BA2" s="18"/>
      <c r="BB2" s="18"/>
      <c r="BC2" s="18"/>
      <c r="BD2" s="18"/>
      <c r="BE2" s="18"/>
      <c r="BF2" s="18"/>
      <c r="BG2" s="18"/>
      <c r="BH2" s="18"/>
    </row>
    <row r="3" spans="1:60" ht="57.6" customHeight="1" thickBot="1" x14ac:dyDescent="0.35">
      <c r="A3" s="225"/>
      <c r="B3" s="226"/>
      <c r="C3" s="231" t="s">
        <v>477</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3"/>
      <c r="AM3" s="193" t="s">
        <v>475</v>
      </c>
      <c r="AN3" s="194" t="s">
        <v>476</v>
      </c>
      <c r="AO3" s="18"/>
      <c r="AP3" s="18"/>
      <c r="AQ3" s="18"/>
      <c r="AR3" s="18"/>
      <c r="AS3" s="18"/>
      <c r="AT3" s="18"/>
      <c r="AU3" s="18"/>
      <c r="AV3" s="18"/>
      <c r="AW3" s="18"/>
      <c r="AX3" s="18"/>
      <c r="AY3" s="18"/>
      <c r="AZ3" s="18"/>
      <c r="BA3" s="18"/>
      <c r="BB3" s="18"/>
      <c r="BC3" s="18"/>
      <c r="BD3" s="18"/>
      <c r="BE3" s="18"/>
      <c r="BF3" s="18"/>
      <c r="BG3" s="18"/>
      <c r="BH3" s="18"/>
    </row>
    <row r="4" spans="1:60" s="214" customFormat="1" ht="27" customHeight="1" x14ac:dyDescent="0.2">
      <c r="A4" s="234" t="s">
        <v>600</v>
      </c>
      <c r="B4" s="234"/>
      <c r="C4" s="234"/>
      <c r="D4" s="235">
        <v>45596</v>
      </c>
      <c r="E4" s="236"/>
      <c r="F4" s="234" t="s">
        <v>601</v>
      </c>
      <c r="G4" s="234"/>
      <c r="H4" s="234"/>
      <c r="I4" s="234"/>
      <c r="J4" s="237" t="s">
        <v>602</v>
      </c>
      <c r="K4" s="237"/>
      <c r="L4" s="237"/>
      <c r="M4" s="237"/>
      <c r="N4" s="237"/>
      <c r="O4" s="237"/>
      <c r="P4" s="237"/>
      <c r="Q4" s="237"/>
      <c r="R4" s="237"/>
      <c r="S4" s="237"/>
      <c r="T4" s="234" t="s">
        <v>603</v>
      </c>
      <c r="U4" s="234"/>
      <c r="V4" s="234"/>
      <c r="W4" s="237" t="s">
        <v>604</v>
      </c>
      <c r="X4" s="237"/>
      <c r="Y4" s="237"/>
      <c r="Z4" s="237"/>
      <c r="AA4" s="237"/>
      <c r="AB4" s="237"/>
      <c r="AC4" s="237"/>
      <c r="AD4" s="237"/>
      <c r="AE4" s="237"/>
    </row>
    <row r="5" spans="1:60" s="205" customFormat="1" ht="16.5" customHeight="1" x14ac:dyDescent="0.3">
      <c r="A5" s="217" t="s">
        <v>64</v>
      </c>
      <c r="B5" s="217"/>
      <c r="C5" s="217"/>
      <c r="D5" s="217"/>
      <c r="E5" s="218"/>
      <c r="F5" s="218"/>
      <c r="G5" s="218"/>
      <c r="H5" s="218"/>
      <c r="I5" s="218"/>
      <c r="J5" s="218"/>
      <c r="K5" s="217" t="s">
        <v>65</v>
      </c>
      <c r="L5" s="216"/>
      <c r="M5" s="216"/>
      <c r="N5" s="216"/>
      <c r="O5" s="216"/>
      <c r="P5" s="216"/>
      <c r="Q5" s="216"/>
      <c r="R5" s="217" t="s">
        <v>66</v>
      </c>
      <c r="S5" s="218"/>
      <c r="T5" s="218"/>
      <c r="U5" s="218"/>
      <c r="V5" s="218"/>
      <c r="W5" s="218"/>
      <c r="X5" s="218"/>
      <c r="Y5" s="218"/>
      <c r="Z5" s="218"/>
      <c r="AA5" s="204"/>
      <c r="AB5" s="217" t="s">
        <v>67</v>
      </c>
      <c r="AC5" s="216"/>
      <c r="AD5" s="216"/>
      <c r="AE5" s="216"/>
      <c r="AF5" s="216"/>
      <c r="AG5" s="216"/>
      <c r="AH5" s="216"/>
      <c r="AI5" s="217" t="s">
        <v>68</v>
      </c>
      <c r="AJ5" s="218"/>
      <c r="AK5" s="218"/>
      <c r="AL5" s="218"/>
      <c r="AM5" s="218"/>
      <c r="AN5" s="218"/>
      <c r="AO5" s="203"/>
      <c r="AP5" s="203"/>
      <c r="AQ5" s="203"/>
      <c r="AR5" s="203"/>
      <c r="AS5" s="203"/>
      <c r="AT5" s="203"/>
      <c r="AU5" s="203"/>
      <c r="AV5" s="203"/>
      <c r="AW5" s="203"/>
      <c r="AX5" s="203"/>
      <c r="AY5" s="203"/>
      <c r="AZ5" s="203"/>
      <c r="BA5" s="203"/>
      <c r="BB5" s="203"/>
      <c r="BC5" s="203"/>
      <c r="BD5" s="203"/>
      <c r="BE5" s="203"/>
      <c r="BF5" s="203"/>
      <c r="BG5" s="203"/>
      <c r="BH5" s="203"/>
    </row>
    <row r="6" spans="1:60" s="205" customFormat="1" ht="27.45" customHeight="1" x14ac:dyDescent="0.3">
      <c r="A6" s="206"/>
      <c r="B6" s="206"/>
      <c r="C6" s="207"/>
      <c r="D6" s="208"/>
      <c r="E6" s="209"/>
      <c r="F6" s="210"/>
      <c r="G6" s="210"/>
      <c r="H6" s="211"/>
      <c r="I6" s="210"/>
      <c r="J6" s="210"/>
      <c r="K6" s="210"/>
      <c r="L6" s="211"/>
      <c r="M6" s="210"/>
      <c r="N6" s="210" t="s">
        <v>73</v>
      </c>
      <c r="O6" s="210" t="s">
        <v>211</v>
      </c>
      <c r="P6" s="211"/>
      <c r="Q6" s="210"/>
      <c r="R6" s="212"/>
      <c r="S6" s="210"/>
      <c r="T6" s="210"/>
      <c r="U6" s="215" t="s">
        <v>75</v>
      </c>
      <c r="V6" s="216"/>
      <c r="W6" s="216"/>
      <c r="X6" s="216"/>
      <c r="Y6" s="216"/>
      <c r="Z6" s="216"/>
      <c r="AA6" s="213"/>
      <c r="AB6" s="212"/>
      <c r="AC6" s="212"/>
      <c r="AD6" s="212"/>
      <c r="AE6" s="212"/>
      <c r="AF6" s="212"/>
      <c r="AG6" s="212"/>
      <c r="AH6" s="212"/>
      <c r="AI6" s="210"/>
      <c r="AJ6" s="210"/>
      <c r="AK6" s="210"/>
      <c r="AL6" s="210"/>
      <c r="AM6" s="210"/>
      <c r="AN6" s="210"/>
      <c r="AO6" s="203"/>
      <c r="AP6" s="203"/>
      <c r="AQ6" s="203"/>
      <c r="AR6" s="203"/>
      <c r="AS6" s="203"/>
      <c r="AT6" s="203"/>
      <c r="AU6" s="203"/>
      <c r="AV6" s="203"/>
      <c r="AW6" s="203"/>
      <c r="AX6" s="203"/>
      <c r="AY6" s="203"/>
      <c r="AZ6" s="203"/>
      <c r="BA6" s="203"/>
      <c r="BB6" s="203"/>
      <c r="BC6" s="203"/>
      <c r="BD6" s="203"/>
      <c r="BE6" s="203"/>
      <c r="BF6" s="203"/>
      <c r="BG6" s="203"/>
      <c r="BH6" s="203"/>
    </row>
    <row r="7" spans="1:60" ht="35.4" customHeight="1" x14ac:dyDescent="0.3">
      <c r="A7" s="176" t="s">
        <v>69</v>
      </c>
      <c r="B7" s="114" t="s">
        <v>218</v>
      </c>
      <c r="C7" s="115" t="s">
        <v>219</v>
      </c>
      <c r="D7" s="164" t="s">
        <v>220</v>
      </c>
      <c r="E7" s="114" t="s">
        <v>15</v>
      </c>
      <c r="F7" s="115" t="s">
        <v>17</v>
      </c>
      <c r="G7" s="115" t="s">
        <v>19</v>
      </c>
      <c r="H7" s="115" t="s">
        <v>21</v>
      </c>
      <c r="I7" s="115" t="s">
        <v>23</v>
      </c>
      <c r="J7" s="115" t="s">
        <v>70</v>
      </c>
      <c r="K7" s="115" t="s">
        <v>71</v>
      </c>
      <c r="L7" s="115" t="s">
        <v>213</v>
      </c>
      <c r="M7" s="115" t="s">
        <v>72</v>
      </c>
      <c r="N7" s="115" t="s">
        <v>405</v>
      </c>
      <c r="O7" s="115" t="s">
        <v>212</v>
      </c>
      <c r="P7" s="115" t="s">
        <v>214</v>
      </c>
      <c r="Q7" s="115" t="s">
        <v>29</v>
      </c>
      <c r="R7" s="139" t="s">
        <v>74</v>
      </c>
      <c r="S7" s="115" t="s">
        <v>31</v>
      </c>
      <c r="T7" s="115" t="s">
        <v>33</v>
      </c>
      <c r="U7" s="116" t="s">
        <v>84</v>
      </c>
      <c r="V7" s="116" t="s">
        <v>85</v>
      </c>
      <c r="W7" s="116" t="s">
        <v>86</v>
      </c>
      <c r="X7" s="116" t="s">
        <v>87</v>
      </c>
      <c r="Y7" s="116" t="s">
        <v>88</v>
      </c>
      <c r="Z7" s="116" t="s">
        <v>89</v>
      </c>
      <c r="AA7" s="116" t="s">
        <v>80</v>
      </c>
      <c r="AB7" s="116" t="s">
        <v>76</v>
      </c>
      <c r="AC7" s="116" t="s">
        <v>77</v>
      </c>
      <c r="AD7" s="115" t="s">
        <v>276</v>
      </c>
      <c r="AE7" s="116" t="s">
        <v>78</v>
      </c>
      <c r="AF7" s="115" t="s">
        <v>277</v>
      </c>
      <c r="AG7" s="116" t="s">
        <v>79</v>
      </c>
      <c r="AH7" s="116" t="s">
        <v>50</v>
      </c>
      <c r="AI7" s="115" t="s">
        <v>68</v>
      </c>
      <c r="AJ7" s="115" t="s">
        <v>80</v>
      </c>
      <c r="AK7" s="115" t="s">
        <v>81</v>
      </c>
      <c r="AL7" s="115" t="s">
        <v>82</v>
      </c>
      <c r="AM7" s="115" t="s">
        <v>83</v>
      </c>
      <c r="AN7" s="115" t="s">
        <v>54</v>
      </c>
      <c r="AO7" s="19"/>
      <c r="AP7" s="19"/>
      <c r="AQ7" s="19"/>
      <c r="AR7" s="19"/>
      <c r="AS7" s="19"/>
      <c r="AT7" s="19"/>
      <c r="AU7" s="19"/>
      <c r="AV7" s="19"/>
      <c r="AW7" s="19"/>
      <c r="AX7" s="19"/>
      <c r="AY7" s="19"/>
      <c r="AZ7" s="19"/>
      <c r="BA7" s="19"/>
      <c r="BB7" s="19"/>
      <c r="BC7" s="19"/>
      <c r="BD7" s="19"/>
      <c r="BE7" s="19"/>
      <c r="BF7" s="19"/>
      <c r="BG7" s="19"/>
      <c r="BH7" s="19"/>
    </row>
    <row r="8" spans="1:60" ht="110.25" customHeight="1" x14ac:dyDescent="0.3">
      <c r="A8" s="141">
        <v>1</v>
      </c>
      <c r="B8" s="140" t="s">
        <v>409</v>
      </c>
      <c r="C8" s="142" t="s">
        <v>414</v>
      </c>
      <c r="D8" s="165" t="s">
        <v>594</v>
      </c>
      <c r="E8" s="142" t="s">
        <v>192</v>
      </c>
      <c r="F8" s="158" t="s">
        <v>596</v>
      </c>
      <c r="G8" s="161" t="s">
        <v>507</v>
      </c>
      <c r="H8" s="158" t="str">
        <f>CONCATENATE("Posibilidad de afectación"," ",E8," por"," ",F8," ","debido a"," ",G8)</f>
        <v xml:space="preserve">Posibilidad de afectación Reputacional por que la Información se encuentre desactualizada en el  aplicativo "autorizaciones ambientales". debido a falta de registro de movimientos de trámite </v>
      </c>
      <c r="I8" s="158" t="s">
        <v>200</v>
      </c>
      <c r="J8" s="141">
        <v>501</v>
      </c>
      <c r="K8" s="143" t="str">
        <f>IF(J8&lt;=0,"",IF(J8&lt;=2,"Muy Baja",IF(J8&lt;=24,"Baja",IF(J8&lt;=500,"Media",IF(J8&lt;=5000,"Alta","Muy Alta")))))</f>
        <v>Alta</v>
      </c>
      <c r="L8" s="144">
        <f>IF(K8="","",IF(K8="Muy Baja",0.2,IF(K8="Baja",0.4,IF(K8="Media",0.6,IF(K8="Alta",0.8,IF(K8="Muy Alta",1,))))))</f>
        <v>0.8</v>
      </c>
      <c r="M8" s="173" t="s">
        <v>149</v>
      </c>
      <c r="N8" s="144" t="str">
        <f ca="1">IF(NOT(ISERROR(MATCH(M8,'Tabla Impacto'!$B$221:$B$223,0))),'Tabla Impacto'!$F$223&amp;"Por favor no seleccionar los criterios de impacto(Afectación Económica o presupuestal y Pérdida Reputacional)",M8)</f>
        <v xml:space="preserve">     Entre 100 y 500 SMLMV </v>
      </c>
      <c r="O8" s="143" t="str">
        <f ca="1">IF(OR(N8='Tabla Impacto'!$C$11,N8='Tabla Impacto'!$D$11),"Leve",IF(OR(N8='Tabla Impacto'!$C$12,N8='Tabla Impacto'!$D$12),"Menor",IF(OR(N8='Tabla Impacto'!$C$13,N8='Tabla Impacto'!$D$13),"Moderado",IF(OR(N8='Tabla Impacto'!$C$14,N8='Tabla Impacto'!$D$14),"Mayor",IF(OR(N8='Tabla Impacto'!$C$15,N8='Tabla Impacto'!$D$15),"Catastrófico","")))))</f>
        <v>Mayor</v>
      </c>
      <c r="P8" s="144">
        <f ca="1">IF(O8="","",IF(O8="Leve",0.2,IF(O8="Menor",0.4,IF(O8="Moderado",0.6,IF(O8="Mayor",0.8,IF(O8="Catastrófico",1,))))))</f>
        <v>0.8</v>
      </c>
      <c r="Q8" s="145" t="str">
        <f ca="1">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Alto</v>
      </c>
      <c r="R8" s="122">
        <v>1</v>
      </c>
      <c r="S8" s="150" t="s">
        <v>597</v>
      </c>
      <c r="T8" s="122" t="str">
        <f t="shared" ref="T8:T14" si="0">IF(OR(U8="Preventivo",U8="Detectivo"),"Probabilidad",IF(U8="Correctivo","Impacto",""))</f>
        <v>Probabilidad</v>
      </c>
      <c r="U8" s="127" t="s">
        <v>164</v>
      </c>
      <c r="V8" s="127" t="s">
        <v>172</v>
      </c>
      <c r="W8" s="129" t="str">
        <f t="shared" ref="W8:W14" si="1">IF(AND(U8="Preventivo",V8="Automático"),"50%",IF(AND(U8="Preventivo",V8="Manual"),"40%",IF(AND(U8="Detectivo",V8="Automático"),"40%",IF(AND(U8="Detectivo",V8="Manual"),"30%",IF(AND(U8="Correctivo",V8="Automático"),"35%",IF(AND(U8="Correctivo",V8="Manual"),"25%",""))))))</f>
        <v>40%</v>
      </c>
      <c r="X8" s="127" t="s">
        <v>175</v>
      </c>
      <c r="Y8" s="127" t="s">
        <v>180</v>
      </c>
      <c r="Z8" s="127" t="s">
        <v>184</v>
      </c>
      <c r="AA8" s="163" t="s">
        <v>221</v>
      </c>
      <c r="AB8" s="130">
        <f>IFERROR(IF(T8="Probabilidad",(L8-(+L8*W8)),IF(T8="Impacto",L8,"")),"")</f>
        <v>0.48</v>
      </c>
      <c r="AC8" s="131" t="str">
        <f t="shared" ref="AC8:AC14" si="2">IFERROR(IF(AB8="","",IF(AB8&lt;=0.2,"Muy Baja",IF(AB8&lt;=0.4,"Baja",IF(AB8&lt;=0.6,"Media",IF(AB8&lt;=0.8,"Alta","Muy Alta"))))),"")</f>
        <v>Media</v>
      </c>
      <c r="AD8" s="129">
        <f t="shared" ref="AD8:AD14" si="3">+AB8</f>
        <v>0.48</v>
      </c>
      <c r="AE8" s="131" t="str">
        <f t="shared" ref="AE8:AE14" ca="1" si="4">IFERROR(IF(AF8="","",IF(AF8&lt;=0.2,"Leve",IF(AF8&lt;=0.4,"Menor",IF(AF8&lt;=0.6,"Moderado",IF(AF8&lt;=0.8,"Mayor","Catastrófico"))))),"")</f>
        <v>Mayor</v>
      </c>
      <c r="AF8" s="129">
        <f ca="1">IFERROR(IF(T8="Impacto",(P8-(+P8*W8)),IF(T8="Probabilidad",P8,"")),"")</f>
        <v>0.8</v>
      </c>
      <c r="AG8" s="132" t="str">
        <f t="shared" ref="AG8:AG14" ca="1" si="5">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Alto</v>
      </c>
      <c r="AH8" s="127" t="s">
        <v>195</v>
      </c>
      <c r="AI8" s="119"/>
      <c r="AJ8" s="119"/>
      <c r="AK8" s="162"/>
      <c r="AL8" s="120"/>
      <c r="AM8" s="119"/>
      <c r="AN8" s="117"/>
      <c r="AO8" s="20"/>
      <c r="AP8" s="20"/>
      <c r="AQ8" s="20"/>
      <c r="AR8" s="20"/>
      <c r="AS8" s="20"/>
      <c r="AT8" s="20"/>
      <c r="AU8" s="20"/>
      <c r="AV8" s="20"/>
      <c r="AW8" s="20"/>
      <c r="AX8" s="20"/>
      <c r="AY8" s="20"/>
      <c r="AZ8" s="20"/>
      <c r="BA8" s="20"/>
      <c r="BB8" s="20"/>
      <c r="BC8" s="20"/>
      <c r="BD8" s="20"/>
      <c r="BE8" s="20"/>
      <c r="BF8" s="20"/>
      <c r="BG8" s="20"/>
      <c r="BH8" s="20"/>
    </row>
    <row r="9" spans="1:60" ht="79.5" customHeight="1" x14ac:dyDescent="0.3">
      <c r="A9" s="122">
        <v>5</v>
      </c>
      <c r="B9" s="140" t="s">
        <v>411</v>
      </c>
      <c r="C9" s="142" t="s">
        <v>414</v>
      </c>
      <c r="D9" s="152" t="s">
        <v>217</v>
      </c>
      <c r="E9" s="140" t="s">
        <v>194</v>
      </c>
      <c r="F9" s="140" t="s">
        <v>491</v>
      </c>
      <c r="G9" s="155" t="s">
        <v>492</v>
      </c>
      <c r="H9" s="170" t="str">
        <f>CONCATENATE("Posibilidad de afectación"," ",E9," por"," ",F9," "," ",G9)</f>
        <v xml:space="preserve">Posibilidad de afectación Económico y Reputacional por no cobro de la tarifa de seguimiento ambiental y la no verificación del cumplimiento de las obligaciones ambientales   por el alto número de expedientes en seguimiento ambiental. </v>
      </c>
      <c r="I9" s="140" t="s">
        <v>200</v>
      </c>
      <c r="J9" s="122">
        <v>5001</v>
      </c>
      <c r="K9" s="146" t="str">
        <f t="shared" ref="K9:K26" si="6">IF(J9&lt;=0,"",IF(J9&lt;=2,"Muy Baja",IF(J9&lt;=24,"Baja",IF(J9&lt;=500,"Media",IF(J9&lt;=5000,"Alta","Muy Alta")))))</f>
        <v>Muy Alta</v>
      </c>
      <c r="L9" s="147">
        <f t="shared" ref="L9:L26" si="7">IF(K9="","",IF(K9="Muy Baja",0.2,IF(K9="Baja",0.4,IF(K9="Media",0.6,IF(K9="Alta",0.8,IF(K9="Muy Alta",1,))))))</f>
        <v>1</v>
      </c>
      <c r="M9" s="172" t="s">
        <v>151</v>
      </c>
      <c r="N9" s="147" t="str">
        <f ca="1">IF(NOT(ISERROR(MATCH(M9,'Tabla Impacto'!$B$221:$B$223,0))),'Tabla Impacto'!$F$223&amp;"Por favor no seleccionar los criterios de impacto(Afectación Económica o presupuestal y Pérdida Reputacional)",M9)</f>
        <v xml:space="preserve">     Mayor a 500 SMLMV </v>
      </c>
      <c r="O9" s="146" t="str">
        <f ca="1">IF(OR(N9='Tabla Impacto'!$C$11,N9='Tabla Impacto'!$D$11),"Leve",IF(OR(N9='Tabla Impacto'!$C$12,N9='Tabla Impacto'!$D$12),"Menor",IF(OR(N9='Tabla Impacto'!$C$13,N9='Tabla Impacto'!$D$13),"Moderado",IF(OR(N9='Tabla Impacto'!$C$14,N9='Tabla Impacto'!$D$14),"Mayor",IF(OR(N9='Tabla Impacto'!$C$15,N9='Tabla Impacto'!$D$15),"Catastrófico","")))))</f>
        <v>Catastrófico</v>
      </c>
      <c r="P9" s="147">
        <f t="shared" ref="P9:P26" ca="1" si="8">IF(O9="","",IF(O9="Leve",0.2,IF(O9="Menor",0.4,IF(O9="Moderado",0.6,IF(O9="Mayor",0.8,IF(O9="Catastrófico",1,))))))</f>
        <v>1</v>
      </c>
      <c r="Q9" s="148" t="str">
        <f t="shared" ref="Q9:Q26" ca="1" si="9">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Extremo</v>
      </c>
      <c r="R9" s="122">
        <v>1</v>
      </c>
      <c r="S9" s="150" t="s">
        <v>493</v>
      </c>
      <c r="T9" s="122" t="str">
        <f t="shared" si="0"/>
        <v>Probabilidad</v>
      </c>
      <c r="U9" s="127" t="s">
        <v>164</v>
      </c>
      <c r="V9" s="127" t="s">
        <v>172</v>
      </c>
      <c r="W9" s="129" t="str">
        <f t="shared" si="1"/>
        <v>40%</v>
      </c>
      <c r="X9" s="127" t="s">
        <v>175</v>
      </c>
      <c r="Y9" s="127" t="s">
        <v>180</v>
      </c>
      <c r="Z9" s="127" t="s">
        <v>184</v>
      </c>
      <c r="AA9" s="163" t="s">
        <v>221</v>
      </c>
      <c r="AB9" s="130">
        <f t="shared" ref="AB9:AB26" si="10">IFERROR(IF(T9="Probabilidad",(L9-(+L9*W9)),IF(T9="Impacto",L9,"")),"")</f>
        <v>0.6</v>
      </c>
      <c r="AC9" s="131" t="str">
        <f t="shared" si="2"/>
        <v>Media</v>
      </c>
      <c r="AD9" s="129">
        <f t="shared" si="3"/>
        <v>0.6</v>
      </c>
      <c r="AE9" s="131" t="str">
        <f t="shared" ca="1" si="4"/>
        <v>Catastrófico</v>
      </c>
      <c r="AF9" s="129">
        <f t="shared" ref="AF9:AF26" ca="1" si="11">IFERROR(IF(T9="Impacto",(P9-(+P9*W9)),IF(T9="Probabilidad",P9,"")),"")</f>
        <v>1</v>
      </c>
      <c r="AG9" s="132" t="str">
        <f t="shared" ca="1" si="5"/>
        <v>Extremo</v>
      </c>
      <c r="AH9" s="127" t="s">
        <v>195</v>
      </c>
      <c r="AI9" s="119"/>
      <c r="AJ9" s="119"/>
      <c r="AK9" s="162"/>
      <c r="AL9" s="120"/>
      <c r="AM9" s="119"/>
      <c r="AN9" s="117"/>
      <c r="AO9" s="18"/>
      <c r="AP9" s="18"/>
      <c r="AQ9" s="18"/>
      <c r="AR9" s="18"/>
      <c r="AS9" s="18"/>
      <c r="AT9" s="18"/>
      <c r="AU9" s="18"/>
      <c r="AV9" s="18"/>
      <c r="AW9" s="18"/>
      <c r="AX9" s="18"/>
      <c r="AY9" s="18"/>
      <c r="AZ9" s="18"/>
      <c r="BA9" s="18"/>
      <c r="BB9" s="18"/>
      <c r="BC9" s="18"/>
      <c r="BD9" s="18"/>
      <c r="BE9" s="18"/>
      <c r="BF9" s="18"/>
      <c r="BG9" s="18"/>
      <c r="BH9" s="18"/>
    </row>
    <row r="10" spans="1:60" ht="83.25" customHeight="1" x14ac:dyDescent="0.3">
      <c r="A10" s="122">
        <v>6</v>
      </c>
      <c r="B10" s="140" t="s">
        <v>411</v>
      </c>
      <c r="C10" s="142" t="s">
        <v>414</v>
      </c>
      <c r="D10" s="152" t="s">
        <v>222</v>
      </c>
      <c r="E10" s="140" t="s">
        <v>192</v>
      </c>
      <c r="F10" s="140" t="s">
        <v>494</v>
      </c>
      <c r="G10" s="140" t="s">
        <v>495</v>
      </c>
      <c r="H10" s="170" t="str">
        <f t="shared" ref="H10:H11" si="12">CONCATENATE("Posibilidad de afectación"," ",E10," por"," ",F10," ","debido a"," ",G10)</f>
        <v xml:space="preserve">Posibilidad de afectación Reputacional por incumplimiento de la normatividad aplicable al ajuste del factor regional  debido a dependencia de un tercero acreditado para los análisis de calidad del agua </v>
      </c>
      <c r="I10" s="140" t="s">
        <v>200</v>
      </c>
      <c r="J10" s="122">
        <v>25</v>
      </c>
      <c r="K10" s="146" t="str">
        <f t="shared" si="6"/>
        <v>Media</v>
      </c>
      <c r="L10" s="147">
        <f t="shared" si="7"/>
        <v>0.6</v>
      </c>
      <c r="M10" s="172" t="s">
        <v>149</v>
      </c>
      <c r="N10" s="147" t="str">
        <f ca="1">IF(NOT(ISERROR(MATCH(M10,'Tabla Impacto'!$B$221:$B$223,0))),'Tabla Impacto'!$F$223&amp;"Por favor no seleccionar los criterios de impacto(Afectación Económica o presupuestal y Pérdida Reputacional)",M10)</f>
        <v xml:space="preserve">     Entre 100 y 500 SMLMV </v>
      </c>
      <c r="O10" s="146" t="str">
        <f ca="1">IF(OR(N10='Tabla Impacto'!$C$11,N10='Tabla Impacto'!$D$11),"Leve",IF(OR(N10='Tabla Impacto'!$C$12,N10='Tabla Impacto'!$D$12),"Menor",IF(OR(N10='Tabla Impacto'!$C$13,N10='Tabla Impacto'!$D$13),"Moderado",IF(OR(N10='Tabla Impacto'!$C$14,N10='Tabla Impacto'!$D$14),"Mayor",IF(OR(N10='Tabla Impacto'!$C$15,N10='Tabla Impacto'!$D$15),"Catastrófico","")))))</f>
        <v>Mayor</v>
      </c>
      <c r="P10" s="147">
        <f t="shared" ca="1" si="8"/>
        <v>0.8</v>
      </c>
      <c r="Q10" s="148" t="str">
        <f t="shared" ca="1" si="9"/>
        <v>Alto</v>
      </c>
      <c r="R10" s="122">
        <v>1</v>
      </c>
      <c r="S10" s="150" t="s">
        <v>496</v>
      </c>
      <c r="T10" s="122" t="str">
        <f t="shared" si="0"/>
        <v>Probabilidad</v>
      </c>
      <c r="U10" s="127" t="s">
        <v>164</v>
      </c>
      <c r="V10" s="127" t="s">
        <v>172</v>
      </c>
      <c r="W10" s="129" t="str">
        <f t="shared" si="1"/>
        <v>40%</v>
      </c>
      <c r="X10" s="127" t="s">
        <v>175</v>
      </c>
      <c r="Y10" s="127" t="s">
        <v>180</v>
      </c>
      <c r="Z10" s="127" t="s">
        <v>184</v>
      </c>
      <c r="AA10" s="163" t="s">
        <v>221</v>
      </c>
      <c r="AB10" s="130">
        <f t="shared" si="10"/>
        <v>0.36</v>
      </c>
      <c r="AC10" s="131" t="str">
        <f t="shared" si="2"/>
        <v>Baja</v>
      </c>
      <c r="AD10" s="129">
        <f t="shared" si="3"/>
        <v>0.36</v>
      </c>
      <c r="AE10" s="131" t="str">
        <f t="shared" ca="1" si="4"/>
        <v>Mayor</v>
      </c>
      <c r="AF10" s="129">
        <f t="shared" ca="1" si="11"/>
        <v>0.8</v>
      </c>
      <c r="AG10" s="132" t="str">
        <f t="shared" ca="1" si="5"/>
        <v>Alto</v>
      </c>
      <c r="AH10" s="127" t="s">
        <v>195</v>
      </c>
      <c r="AI10" s="119"/>
      <c r="AJ10" s="117"/>
      <c r="AK10" s="120"/>
      <c r="AL10" s="120"/>
      <c r="AM10" s="119"/>
      <c r="AN10" s="117"/>
      <c r="AO10" s="18"/>
      <c r="AP10" s="18"/>
      <c r="AQ10" s="18"/>
      <c r="AR10" s="18"/>
      <c r="AS10" s="18"/>
      <c r="AT10" s="18"/>
      <c r="AU10" s="18"/>
      <c r="AV10" s="18"/>
      <c r="AW10" s="18"/>
      <c r="AX10" s="18"/>
      <c r="AY10" s="18"/>
      <c r="AZ10" s="18"/>
      <c r="BA10" s="18"/>
      <c r="BB10" s="18"/>
      <c r="BC10" s="18"/>
      <c r="BD10" s="18"/>
      <c r="BE10" s="18"/>
      <c r="BF10" s="18"/>
      <c r="BG10" s="18"/>
      <c r="BH10" s="18"/>
    </row>
    <row r="11" spans="1:60" ht="148.5" customHeight="1" x14ac:dyDescent="0.3">
      <c r="A11" s="122">
        <v>7</v>
      </c>
      <c r="B11" s="140" t="s">
        <v>411</v>
      </c>
      <c r="C11" s="142" t="s">
        <v>414</v>
      </c>
      <c r="D11" s="152" t="s">
        <v>223</v>
      </c>
      <c r="E11" s="140" t="s">
        <v>192</v>
      </c>
      <c r="F11" s="140" t="s">
        <v>497</v>
      </c>
      <c r="G11" s="140" t="s">
        <v>498</v>
      </c>
      <c r="H11" s="170" t="str">
        <f t="shared" si="12"/>
        <v>Posibilidad de afectación Reputacional por la Afectación a la fauna silvestre debido a no dar una atención adecuada y oportuna de los especímenes por la extensión del territorio.</v>
      </c>
      <c r="I11" s="140" t="s">
        <v>200</v>
      </c>
      <c r="J11" s="122">
        <v>501</v>
      </c>
      <c r="K11" s="146" t="str">
        <f t="shared" si="6"/>
        <v>Alta</v>
      </c>
      <c r="L11" s="147">
        <f t="shared" si="7"/>
        <v>0.8</v>
      </c>
      <c r="M11" s="172" t="s">
        <v>147</v>
      </c>
      <c r="N11" s="147" t="str">
        <f ca="1">IF(NOT(ISERROR(MATCH(M11,'Tabla Impacto'!$B$221:$B$223,0))),'Tabla Impacto'!$F$223&amp;"Por favor no seleccionar los criterios de impacto(Afectación Económica o presupuestal y Pérdida Reputacional)",M11)</f>
        <v xml:space="preserve">     Entre 50 y 100 SMLMV </v>
      </c>
      <c r="O11" s="146" t="str">
        <f ca="1">IF(OR(N11='Tabla Impacto'!$C$11,N11='Tabla Impacto'!$D$11),"Leve",IF(OR(N11='Tabla Impacto'!$C$12,N11='Tabla Impacto'!$D$12),"Menor",IF(OR(N11='Tabla Impacto'!$C$13,N11='Tabla Impacto'!$D$13),"Moderado",IF(OR(N11='Tabla Impacto'!$C$14,N11='Tabla Impacto'!$D$14),"Mayor",IF(OR(N11='Tabla Impacto'!$C$15,N11='Tabla Impacto'!$D$15),"Catastrófico","")))))</f>
        <v>Moderado</v>
      </c>
      <c r="P11" s="147">
        <f t="shared" ca="1" si="8"/>
        <v>0.6</v>
      </c>
      <c r="Q11" s="148" t="str">
        <f t="shared" ca="1" si="9"/>
        <v>Alto</v>
      </c>
      <c r="R11" s="122">
        <v>2</v>
      </c>
      <c r="S11" s="150" t="s">
        <v>499</v>
      </c>
      <c r="T11" s="122" t="str">
        <f t="shared" si="0"/>
        <v>Probabilidad</v>
      </c>
      <c r="U11" s="127" t="s">
        <v>164</v>
      </c>
      <c r="V11" s="127" t="s">
        <v>172</v>
      </c>
      <c r="W11" s="129" t="str">
        <f t="shared" si="1"/>
        <v>40%</v>
      </c>
      <c r="X11" s="127" t="s">
        <v>175</v>
      </c>
      <c r="Y11" s="127" t="s">
        <v>180</v>
      </c>
      <c r="Z11" s="127" t="s">
        <v>184</v>
      </c>
      <c r="AA11" s="163" t="s">
        <v>221</v>
      </c>
      <c r="AB11" s="130">
        <f t="shared" si="10"/>
        <v>0.48</v>
      </c>
      <c r="AC11" s="131" t="str">
        <f t="shared" si="2"/>
        <v>Media</v>
      </c>
      <c r="AD11" s="129">
        <f t="shared" si="3"/>
        <v>0.48</v>
      </c>
      <c r="AE11" s="131" t="str">
        <f t="shared" ca="1" si="4"/>
        <v>Moderado</v>
      </c>
      <c r="AF11" s="129">
        <f t="shared" ca="1" si="11"/>
        <v>0.6</v>
      </c>
      <c r="AG11" s="132" t="str">
        <f t="shared" ca="1" si="5"/>
        <v>Moderado</v>
      </c>
      <c r="AH11" s="127" t="s">
        <v>195</v>
      </c>
      <c r="AI11" s="119"/>
      <c r="AJ11" s="117"/>
      <c r="AK11" s="120"/>
      <c r="AL11" s="120"/>
      <c r="AM11" s="119"/>
      <c r="AN11" s="117"/>
      <c r="AO11" s="18"/>
      <c r="AP11" s="18"/>
      <c r="AQ11" s="18"/>
      <c r="AR11" s="18"/>
      <c r="AS11" s="18"/>
      <c r="AT11" s="18"/>
      <c r="AU11" s="18"/>
      <c r="AV11" s="18"/>
      <c r="AW11" s="18"/>
      <c r="AX11" s="18"/>
      <c r="AY11" s="18"/>
      <c r="AZ11" s="18"/>
      <c r="BA11" s="18"/>
      <c r="BB11" s="18"/>
      <c r="BC11" s="18"/>
      <c r="BD11" s="18"/>
      <c r="BE11" s="18"/>
      <c r="BF11" s="18"/>
      <c r="BG11" s="18"/>
      <c r="BH11" s="18"/>
    </row>
    <row r="12" spans="1:60" ht="117" customHeight="1" x14ac:dyDescent="0.3">
      <c r="A12" s="122">
        <v>8</v>
      </c>
      <c r="B12" s="140" t="s">
        <v>411</v>
      </c>
      <c r="C12" s="142" t="s">
        <v>414</v>
      </c>
      <c r="D12" s="152" t="s">
        <v>223</v>
      </c>
      <c r="E12" s="140" t="s">
        <v>194</v>
      </c>
      <c r="F12" s="140" t="s">
        <v>324</v>
      </c>
      <c r="G12" s="140" t="s">
        <v>456</v>
      </c>
      <c r="H12" s="170" t="str">
        <f t="shared" ref="H12:H15" si="13">CONCATENATE("Posibilidad de afectación"," ",E12," por"," ",F12," ","debido a"," ",G12)</f>
        <v xml:space="preserve">Posibilidad de afectación Económico y Reputacional por  la generación de impactos a recursos naturales o patologías a seres vivos y/o zoonosis debido a la mala disposición  de los residuos provenientes de la atención a individuos de fauna en el CAV </v>
      </c>
      <c r="I12" s="140" t="s">
        <v>200</v>
      </c>
      <c r="J12" s="122">
        <v>480</v>
      </c>
      <c r="K12" s="146" t="str">
        <f t="shared" si="6"/>
        <v>Media</v>
      </c>
      <c r="L12" s="147">
        <f t="shared" si="7"/>
        <v>0.6</v>
      </c>
      <c r="M12" s="172" t="s">
        <v>144</v>
      </c>
      <c r="N12" s="147" t="str">
        <f ca="1">IF(NOT(ISERROR(MATCH(M12,'Tabla Impacto'!$B$221:$B$223,0))),'Tabla Impacto'!$F$223&amp;"Por favor no seleccionar los criterios de impacto(Afectación Económica o presupuestal y Pérdida Reputacional)",M12)</f>
        <v xml:space="preserve">     El riesgo afecta la imagen de alguna área de la organización</v>
      </c>
      <c r="O12" s="146" t="str">
        <f ca="1">IF(OR(N12='Tabla Impacto'!$C$11,N12='Tabla Impacto'!$D$11),"Leve",IF(OR(N12='Tabla Impacto'!$C$12,N12='Tabla Impacto'!$D$12),"Menor",IF(OR(N12='Tabla Impacto'!$C$13,N12='Tabla Impacto'!$D$13),"Moderado",IF(OR(N12='Tabla Impacto'!$C$14,N12='Tabla Impacto'!$D$14),"Mayor",IF(OR(N12='Tabla Impacto'!$C$15,N12='Tabla Impacto'!$D$15),"Catastrófico","")))))</f>
        <v>Leve</v>
      </c>
      <c r="P12" s="147">
        <f t="shared" ca="1" si="8"/>
        <v>0.2</v>
      </c>
      <c r="Q12" s="148" t="str">
        <f t="shared" ca="1" si="9"/>
        <v>Moderado</v>
      </c>
      <c r="R12" s="122">
        <v>1</v>
      </c>
      <c r="S12" s="150" t="s">
        <v>500</v>
      </c>
      <c r="T12" s="122" t="str">
        <f t="shared" si="0"/>
        <v>Probabilidad</v>
      </c>
      <c r="U12" s="127" t="s">
        <v>164</v>
      </c>
      <c r="V12" s="127" t="s">
        <v>172</v>
      </c>
      <c r="W12" s="129" t="str">
        <f t="shared" si="1"/>
        <v>40%</v>
      </c>
      <c r="X12" s="127" t="s">
        <v>175</v>
      </c>
      <c r="Y12" s="127" t="s">
        <v>182</v>
      </c>
      <c r="Z12" s="127" t="s">
        <v>184</v>
      </c>
      <c r="AA12" s="163" t="s">
        <v>221</v>
      </c>
      <c r="AB12" s="130">
        <f t="shared" si="10"/>
        <v>0.36</v>
      </c>
      <c r="AC12" s="131" t="str">
        <f t="shared" si="2"/>
        <v>Baja</v>
      </c>
      <c r="AD12" s="129">
        <f t="shared" si="3"/>
        <v>0.36</v>
      </c>
      <c r="AE12" s="131" t="str">
        <f t="shared" ca="1" si="4"/>
        <v>Leve</v>
      </c>
      <c r="AF12" s="129">
        <f t="shared" ca="1" si="11"/>
        <v>0.2</v>
      </c>
      <c r="AG12" s="132" t="str">
        <f t="shared" ca="1" si="5"/>
        <v>Bajo</v>
      </c>
      <c r="AH12" s="127" t="s">
        <v>195</v>
      </c>
      <c r="AI12" s="119"/>
      <c r="AJ12" s="117"/>
      <c r="AK12" s="120"/>
      <c r="AL12" s="120"/>
      <c r="AM12" s="119"/>
      <c r="AN12" s="117"/>
      <c r="AO12" s="18"/>
      <c r="AP12" s="18"/>
      <c r="AQ12" s="18"/>
      <c r="AR12" s="18"/>
      <c r="AS12" s="18"/>
      <c r="AT12" s="18"/>
      <c r="AU12" s="18"/>
      <c r="AV12" s="18"/>
      <c r="AW12" s="18"/>
      <c r="AX12" s="18"/>
      <c r="AY12" s="18"/>
      <c r="AZ12" s="18"/>
      <c r="BA12" s="18"/>
      <c r="BB12" s="18"/>
      <c r="BC12" s="18"/>
      <c r="BD12" s="18"/>
      <c r="BE12" s="18"/>
      <c r="BF12" s="18"/>
      <c r="BG12" s="18"/>
      <c r="BH12" s="18"/>
    </row>
    <row r="13" spans="1:60" ht="186" customHeight="1" x14ac:dyDescent="0.3">
      <c r="A13" s="122">
        <v>14</v>
      </c>
      <c r="B13" s="140" t="s">
        <v>259</v>
      </c>
      <c r="C13" s="140" t="s">
        <v>410</v>
      </c>
      <c r="D13" s="152" t="s">
        <v>224</v>
      </c>
      <c r="E13" s="140" t="s">
        <v>192</v>
      </c>
      <c r="F13" s="140" t="s">
        <v>325</v>
      </c>
      <c r="G13" s="155" t="s">
        <v>225</v>
      </c>
      <c r="H13" s="170" t="str">
        <f t="shared" si="13"/>
        <v>Posibilidad de afectación Reputacional por la Radicación de documentación sin cumplimiento de la totalidad de los requisitos, errores en la numeración consecutiva de comunicaciones de entrada y salida, incumplimiento en el escaneo de la documentación de ingreso y de salida, así como incumplimiento en la permanente actualización de los sistemas de información de la Entidad debido a Personal insuficiente para atender la demanda, 
Falta de elementos que permitan la digitalización de los documentos radicados en la sede territorial y
Seguridad de la información.</v>
      </c>
      <c r="I13" s="140" t="s">
        <v>200</v>
      </c>
      <c r="J13" s="122">
        <v>25</v>
      </c>
      <c r="K13" s="146" t="str">
        <f t="shared" si="6"/>
        <v>Media</v>
      </c>
      <c r="L13" s="147">
        <f t="shared" si="7"/>
        <v>0.6</v>
      </c>
      <c r="M13" s="172" t="s">
        <v>147</v>
      </c>
      <c r="N13" s="147" t="str">
        <f ca="1">IF(NOT(ISERROR(MATCH(M13,'Tabla Impacto'!$B$221:$B$223,0))),'Tabla Impacto'!$F$223&amp;"Por favor no seleccionar los criterios de impacto(Afectación Económica o presupuestal y Pérdida Reputacional)",M13)</f>
        <v xml:space="preserve">     Entre 50 y 100 SMLMV </v>
      </c>
      <c r="O13" s="146" t="str">
        <f ca="1">IF(OR(N13='Tabla Impacto'!$C$11,N13='Tabla Impacto'!$D$11),"Leve",IF(OR(N13='Tabla Impacto'!$C$12,N13='Tabla Impacto'!$D$12),"Menor",IF(OR(N13='Tabla Impacto'!$C$13,N13='Tabla Impacto'!$D$13),"Moderado",IF(OR(N13='Tabla Impacto'!$C$14,N13='Tabla Impacto'!$D$14),"Mayor",IF(OR(N13='Tabla Impacto'!$C$15,N13='Tabla Impacto'!$D$15),"Catastrófico","")))))</f>
        <v>Moderado</v>
      </c>
      <c r="P13" s="147">
        <f t="shared" ca="1" si="8"/>
        <v>0.6</v>
      </c>
      <c r="Q13" s="148" t="str">
        <f t="shared" ca="1" si="9"/>
        <v>Moderado</v>
      </c>
      <c r="R13" s="122">
        <v>1</v>
      </c>
      <c r="S13" s="150" t="s">
        <v>531</v>
      </c>
      <c r="T13" s="122" t="str">
        <f>IF(OR(U13="Preventivo",U13="Detectivo"),"Probabilidad",IF(U13="Correctivo","Impacto",""))</f>
        <v>Probabilidad</v>
      </c>
      <c r="U13" s="127" t="s">
        <v>164</v>
      </c>
      <c r="V13" s="127" t="s">
        <v>172</v>
      </c>
      <c r="W13" s="129" t="str">
        <f>IF(AND(U13="Preventivo",V13="Automático"),"50%",IF(AND(U13="Preventivo",V13="Manual"),"40%",IF(AND(U13="Detectivo",V13="Automático"),"40%",IF(AND(U13="Detectivo",V13="Manual"),"30%",IF(AND(U13="Correctivo",V13="Automático"),"35%",IF(AND(U13="Correctivo",V13="Manual"),"25%",""))))))</f>
        <v>40%</v>
      </c>
      <c r="X13" s="127" t="s">
        <v>175</v>
      </c>
      <c r="Y13" s="127" t="s">
        <v>180</v>
      </c>
      <c r="Z13" s="127" t="s">
        <v>184</v>
      </c>
      <c r="AA13" s="163" t="s">
        <v>221</v>
      </c>
      <c r="AB13" s="130">
        <f t="shared" si="10"/>
        <v>0.36</v>
      </c>
      <c r="AC13" s="131" t="str">
        <f>IFERROR(IF(AB13="","",IF(AB13&lt;=0.2,"Muy Baja",IF(AB13&lt;=0.4,"Baja",IF(AB13&lt;=0.6,"Media",IF(AB13&lt;=0.8,"Alta","Muy Alta"))))),"")</f>
        <v>Baja</v>
      </c>
      <c r="AD13" s="129">
        <f>+AB13</f>
        <v>0.36</v>
      </c>
      <c r="AE13" s="131" t="str">
        <f ca="1">IFERROR(IF(AF13="","",IF(AF13&lt;=0.2,"Leve",IF(AF13&lt;=0.4,"Menor",IF(AF13&lt;=0.6,"Moderado",IF(AF13&lt;=0.8,"Mayor","Catastrófico"))))),"")</f>
        <v>Moderado</v>
      </c>
      <c r="AF13" s="129">
        <f t="shared" ca="1" si="11"/>
        <v>0.6</v>
      </c>
      <c r="AG13" s="132" t="str">
        <f ca="1">IFERROR(IF(OR(AND(AC13="Muy Baja",AE13="Leve"),AND(AC13="Muy Baja",AE13="Menor"),AND(AC13="Baja",AE13="Leve")),"Bajo",IF(OR(AND(AC13="Muy baja",AE13="Moderado"),AND(AC13="Baja",AE13="Menor"),AND(AC13="Baja",AE13="Moderado"),AND(AC13="Media",AE13="Leve"),AND(AC13="Media",AE13="Menor"),AND(AC13="Media",AE13="Moderado"),AND(AC13="Alta",AE13="Leve"),AND(AC13="Alta",AE13="Menor")),"Moderado",IF(OR(AND(AC13="Muy Baja",AE13="Mayor"),AND(AC13="Baja",AE13="Mayor"),AND(AC13="Media",AE13="Mayor"),AND(AC13="Alta",AE13="Moderado"),AND(AC13="Alta",AE13="Mayor"),AND(AC13="Muy Alta",AE13="Leve"),AND(AC13="Muy Alta",AE13="Menor"),AND(AC13="Muy Alta",AE13="Moderado"),AND(AC13="Muy Alta",AE13="Mayor")),"Alto",IF(OR(AND(AC13="Muy Baja",AE13="Catastrófico"),AND(AC13="Baja",AE13="Catastrófico"),AND(AC13="Media",AE13="Catastrófico"),AND(AC13="Alta",AE13="Catastrófico"),AND(AC13="Muy Alta",AE13="Catastrófico")),"Extremo","")))),"")</f>
        <v>Moderado</v>
      </c>
      <c r="AH13" s="127" t="s">
        <v>195</v>
      </c>
      <c r="AI13" s="119"/>
      <c r="AJ13" s="117"/>
      <c r="AK13" s="120"/>
      <c r="AL13" s="120"/>
      <c r="AM13" s="119"/>
      <c r="AN13" s="117"/>
      <c r="AO13" s="18"/>
      <c r="AP13" s="18"/>
      <c r="AQ13" s="18"/>
      <c r="AR13" s="18"/>
      <c r="AS13" s="18"/>
      <c r="AT13" s="18"/>
      <c r="AU13" s="18"/>
      <c r="AV13" s="18"/>
      <c r="AW13" s="18"/>
      <c r="AX13" s="18"/>
      <c r="AY13" s="18"/>
      <c r="AZ13" s="18"/>
      <c r="BA13" s="18"/>
      <c r="BB13" s="18"/>
      <c r="BC13" s="18"/>
      <c r="BD13" s="18"/>
      <c r="BE13" s="18"/>
      <c r="BF13" s="18"/>
      <c r="BG13" s="18"/>
      <c r="BH13" s="18"/>
    </row>
    <row r="14" spans="1:60" ht="111" customHeight="1" x14ac:dyDescent="0.3">
      <c r="A14" s="122">
        <v>2</v>
      </c>
      <c r="B14" s="140" t="s">
        <v>409</v>
      </c>
      <c r="C14" s="142" t="s">
        <v>414</v>
      </c>
      <c r="D14" s="152" t="s">
        <v>508</v>
      </c>
      <c r="E14" s="140" t="s">
        <v>431</v>
      </c>
      <c r="F14" s="155" t="s">
        <v>598</v>
      </c>
      <c r="G14" s="170" t="str">
        <f t="shared" ref="G14" si="14">CONCATENATE("Posibilidad de afectación"," ",D14," por"," ",E14," ","debido a"," ",F14)</f>
        <v>Posibilidad de afectación Notificación y comunicación de actos administrativos asociados a los trámites ambientales.  por Económica y Reputacional debido a la dificultad en la ubicación de los destinatarios que residen en zonas veredales lejanas al casco urbano y errores en el proceso de notificación de actos administrativo</v>
      </c>
      <c r="H14" s="170" t="str">
        <f t="shared" si="13"/>
        <v>Posibilidad de afectación Económica y Reputacional por la dificultad en la ubicación de los destinatarios que residen en zonas veredales lejanas al casco urbano y errores en el proceso de notificación de actos administrativo debido a Posibilidad de afectación Notificación y comunicación de actos administrativos asociados a los trámites ambientales.  por Económica y Reputacional debido a la dificultad en la ubicación de los destinatarios que residen en zonas veredales lejanas al casco urbano y errores en el proceso de notificación de actos administrativo</v>
      </c>
      <c r="I14" s="140" t="s">
        <v>200</v>
      </c>
      <c r="J14" s="122">
        <v>25</v>
      </c>
      <c r="K14" s="146" t="str">
        <f t="shared" si="6"/>
        <v>Media</v>
      </c>
      <c r="L14" s="147">
        <f t="shared" si="7"/>
        <v>0.6</v>
      </c>
      <c r="M14" s="172" t="s">
        <v>146</v>
      </c>
      <c r="N14" s="147" t="str">
        <f ca="1">IF(NOT(ISERROR(MATCH(M14,'Tabla Impacto'!$B$221:$B$223,0))),'Tabla Impacto'!$F$223&amp;"Por favor no seleccionar los criterios de impacto(Afectación Económica o presupuestal y Pérdida Reputacional)",M14)</f>
        <v xml:space="preserve">     Entre 10 y 50 SMLMV </v>
      </c>
      <c r="O14" s="146" t="str">
        <f ca="1">IF(OR(N14='Tabla Impacto'!$C$11,N14='Tabla Impacto'!$D$11),"Leve",IF(OR(N14='Tabla Impacto'!$C$12,N14='Tabla Impacto'!$D$12),"Menor",IF(OR(N14='Tabla Impacto'!$C$13,N14='Tabla Impacto'!$D$13),"Moderado",IF(OR(N14='Tabla Impacto'!$C$14,N14='Tabla Impacto'!$D$14),"Mayor",IF(OR(N14='Tabla Impacto'!$C$15,N14='Tabla Impacto'!$D$15),"Catastrófico","")))))</f>
        <v>Menor</v>
      </c>
      <c r="P14" s="147">
        <f t="shared" ca="1" si="8"/>
        <v>0.4</v>
      </c>
      <c r="Q14" s="148" t="str">
        <f t="shared" ca="1" si="9"/>
        <v>Moderado</v>
      </c>
      <c r="R14" s="122">
        <v>2</v>
      </c>
      <c r="S14" s="150" t="s">
        <v>595</v>
      </c>
      <c r="T14" s="122" t="str">
        <f t="shared" si="0"/>
        <v>Probabilidad</v>
      </c>
      <c r="U14" s="127" t="s">
        <v>164</v>
      </c>
      <c r="V14" s="127" t="s">
        <v>172</v>
      </c>
      <c r="W14" s="129" t="str">
        <f t="shared" si="1"/>
        <v>40%</v>
      </c>
      <c r="X14" s="127" t="s">
        <v>175</v>
      </c>
      <c r="Y14" s="127" t="s">
        <v>180</v>
      </c>
      <c r="Z14" s="127" t="s">
        <v>184</v>
      </c>
      <c r="AA14" s="163" t="s">
        <v>221</v>
      </c>
      <c r="AB14" s="130">
        <f t="shared" si="10"/>
        <v>0.36</v>
      </c>
      <c r="AC14" s="131" t="str">
        <f t="shared" si="2"/>
        <v>Baja</v>
      </c>
      <c r="AD14" s="129">
        <f t="shared" si="3"/>
        <v>0.36</v>
      </c>
      <c r="AE14" s="131" t="str">
        <f t="shared" ca="1" si="4"/>
        <v>Menor</v>
      </c>
      <c r="AF14" s="129">
        <f t="shared" ca="1" si="11"/>
        <v>0.4</v>
      </c>
      <c r="AG14" s="132" t="str">
        <f t="shared" ca="1" si="5"/>
        <v>Moderado</v>
      </c>
      <c r="AH14" s="127" t="s">
        <v>195</v>
      </c>
      <c r="AI14" s="119"/>
      <c r="AJ14" s="117"/>
      <c r="AK14" s="120"/>
      <c r="AL14" s="120"/>
      <c r="AM14" s="119"/>
      <c r="AN14" s="117"/>
      <c r="AO14" s="18"/>
      <c r="AP14" s="18"/>
      <c r="AQ14" s="18"/>
      <c r="AR14" s="18"/>
      <c r="AS14" s="18"/>
      <c r="AT14" s="18"/>
      <c r="AU14" s="18"/>
      <c r="AV14" s="18"/>
      <c r="AW14" s="18"/>
      <c r="AX14" s="18"/>
      <c r="AY14" s="18"/>
      <c r="AZ14" s="18"/>
      <c r="BA14" s="18"/>
      <c r="BB14" s="18"/>
      <c r="BC14" s="18"/>
      <c r="BD14" s="18"/>
      <c r="BE14" s="18"/>
      <c r="BF14" s="18"/>
      <c r="BG14" s="18"/>
      <c r="BH14" s="18"/>
    </row>
    <row r="15" spans="1:60" ht="103.5" customHeight="1" x14ac:dyDescent="0.3">
      <c r="A15" s="122">
        <v>17</v>
      </c>
      <c r="B15" s="140" t="s">
        <v>226</v>
      </c>
      <c r="C15" s="142" t="s">
        <v>414</v>
      </c>
      <c r="D15" s="152" t="s">
        <v>227</v>
      </c>
      <c r="E15" s="140" t="s">
        <v>192</v>
      </c>
      <c r="F15" s="140" t="s">
        <v>326</v>
      </c>
      <c r="G15" s="155" t="s">
        <v>228</v>
      </c>
      <c r="H15" s="170" t="str">
        <f t="shared" si="13"/>
        <v>Posibilidad de afectación Reputacional por no dar atención a las solicitudes de asesoría y asistencia técnica de manera efectiva debido a por omisión del funcionario en la gestión misional</v>
      </c>
      <c r="I15" s="140" t="s">
        <v>205</v>
      </c>
      <c r="J15" s="122">
        <v>25</v>
      </c>
      <c r="K15" s="146" t="str">
        <f t="shared" si="6"/>
        <v>Media</v>
      </c>
      <c r="L15" s="147">
        <f t="shared" si="7"/>
        <v>0.6</v>
      </c>
      <c r="M15" s="172" t="s">
        <v>146</v>
      </c>
      <c r="N15" s="147" t="str">
        <f ca="1">IF(NOT(ISERROR(MATCH(M15,'Tabla Impacto'!$B$221:$B$223,0))),'Tabla Impacto'!$F$223&amp;"Por favor no seleccionar los criterios de impacto(Afectación Económica o presupuestal y Pérdida Reputacional)",M15)</f>
        <v xml:space="preserve">     Entre 10 y 50 SMLMV </v>
      </c>
      <c r="O15" s="146" t="str">
        <f ca="1">IF(OR(N15='Tabla Impacto'!$C$11,N15='Tabla Impacto'!$D$11),"Leve",IF(OR(N15='Tabla Impacto'!$C$12,N15='Tabla Impacto'!$D$12),"Menor",IF(OR(N15='Tabla Impacto'!$C$13,N15='Tabla Impacto'!$D$13),"Moderado",IF(OR(N15='Tabla Impacto'!$C$14,N15='Tabla Impacto'!$D$14),"Mayor",IF(OR(N15='Tabla Impacto'!$C$15,N15='Tabla Impacto'!$D$15),"Catastrófico","")))))</f>
        <v>Menor</v>
      </c>
      <c r="P15" s="147">
        <f t="shared" ca="1" si="8"/>
        <v>0.4</v>
      </c>
      <c r="Q15" s="148" t="str">
        <f t="shared" ca="1" si="9"/>
        <v>Moderado</v>
      </c>
      <c r="R15" s="122">
        <v>1</v>
      </c>
      <c r="S15" s="150" t="s">
        <v>327</v>
      </c>
      <c r="T15" s="122" t="str">
        <f>IF(OR(U15="Preventivo",U15="Detectivo"),"Probabilidad",IF(U15="Correctivo","Impacto",""))</f>
        <v>Probabilidad</v>
      </c>
      <c r="U15" s="127" t="s">
        <v>164</v>
      </c>
      <c r="V15" s="127" t="s">
        <v>172</v>
      </c>
      <c r="W15" s="129" t="str">
        <f>IF(AND(U15="Preventivo",V15="Automático"),"50%",IF(AND(U15="Preventivo",V15="Manual"),"40%",IF(AND(U15="Detectivo",V15="Automático"),"40%",IF(AND(U15="Detectivo",V15="Manual"),"30%",IF(AND(U15="Correctivo",V15="Automático"),"35%",IF(AND(U15="Correctivo",V15="Manual"),"25%",""))))))</f>
        <v>40%</v>
      </c>
      <c r="X15" s="127" t="s">
        <v>175</v>
      </c>
      <c r="Y15" s="127" t="s">
        <v>180</v>
      </c>
      <c r="Z15" s="127" t="s">
        <v>184</v>
      </c>
      <c r="AA15" s="163" t="s">
        <v>221</v>
      </c>
      <c r="AB15" s="130">
        <f t="shared" si="10"/>
        <v>0.36</v>
      </c>
      <c r="AC15" s="131" t="str">
        <f>IFERROR(IF(AB15="","",IF(AB15&lt;=0.2,"Muy Baja",IF(AB15&lt;=0.4,"Baja",IF(AB15&lt;=0.6,"Media",IF(AB15&lt;=0.8,"Alta","Muy Alta"))))),"")</f>
        <v>Baja</v>
      </c>
      <c r="AD15" s="129">
        <f>+AB15</f>
        <v>0.36</v>
      </c>
      <c r="AE15" s="131" t="str">
        <f ca="1">IFERROR(IF(AF15="","",IF(AF15&lt;=0.2,"Leve",IF(AF15&lt;=0.4,"Menor",IF(AF15&lt;=0.6,"Moderado",IF(AF15&lt;=0.8,"Mayor","Catastrófico"))))),"")</f>
        <v>Menor</v>
      </c>
      <c r="AF15" s="129">
        <f t="shared" ca="1" si="11"/>
        <v>0.4</v>
      </c>
      <c r="AG15" s="132" t="str">
        <f ca="1">IFERROR(IF(OR(AND(AC15="Muy Baja",AE15="Leve"),AND(AC15="Muy Baja",AE15="Menor"),AND(AC15="Baja",AE15="Leve")),"Bajo",IF(OR(AND(AC15="Muy baja",AE15="Moderado"),AND(AC15="Baja",AE15="Menor"),AND(AC15="Baja",AE15="Moderado"),AND(AC15="Media",AE15="Leve"),AND(AC15="Media",AE15="Menor"),AND(AC15="Media",AE15="Moderado"),AND(AC15="Alta",AE15="Leve"),AND(AC15="Alta",AE15="Menor")),"Moderado",IF(OR(AND(AC15="Muy Baja",AE15="Mayor"),AND(AC15="Baja",AE15="Mayor"),AND(AC15="Media",AE15="Mayor"),AND(AC15="Alta",AE15="Moderado"),AND(AC15="Alta",AE15="Mayor"),AND(AC15="Muy Alta",AE15="Leve"),AND(AC15="Muy Alta",AE15="Menor"),AND(AC15="Muy Alta",AE15="Moderado"),AND(AC15="Muy Alta",AE15="Mayor")),"Alto",IF(OR(AND(AC15="Muy Baja",AE15="Catastrófico"),AND(AC15="Baja",AE15="Catastrófico"),AND(AC15="Media",AE15="Catastrófico"),AND(AC15="Alta",AE15="Catastrófico"),AND(AC15="Muy Alta",AE15="Catastrófico")),"Extremo","")))),"")</f>
        <v>Moderado</v>
      </c>
      <c r="AH15" s="127" t="s">
        <v>195</v>
      </c>
      <c r="AI15" s="119"/>
      <c r="AJ15" s="117"/>
      <c r="AK15" s="120"/>
      <c r="AL15" s="120"/>
      <c r="AM15" s="119"/>
      <c r="AN15" s="117"/>
      <c r="AO15" s="18"/>
      <c r="AP15" s="18"/>
      <c r="AQ15" s="18"/>
      <c r="AR15" s="18"/>
      <c r="AS15" s="18"/>
      <c r="AT15" s="18"/>
      <c r="AU15" s="18"/>
      <c r="AV15" s="18"/>
      <c r="AW15" s="18"/>
      <c r="AX15" s="18"/>
      <c r="AY15" s="18"/>
      <c r="AZ15" s="18"/>
      <c r="BA15" s="18"/>
      <c r="BB15" s="18"/>
      <c r="BC15" s="18"/>
      <c r="BD15" s="18"/>
      <c r="BE15" s="18"/>
      <c r="BF15" s="18"/>
      <c r="BG15" s="18"/>
      <c r="BH15" s="18"/>
    </row>
    <row r="16" spans="1:60" ht="163.5" customHeight="1" x14ac:dyDescent="0.3">
      <c r="A16" s="122">
        <v>18</v>
      </c>
      <c r="B16" s="140" t="s">
        <v>226</v>
      </c>
      <c r="C16" s="142" t="s">
        <v>414</v>
      </c>
      <c r="D16" s="152" t="s">
        <v>515</v>
      </c>
      <c r="E16" s="140" t="s">
        <v>194</v>
      </c>
      <c r="F16" s="140" t="s">
        <v>518</v>
      </c>
      <c r="G16" s="155" t="s">
        <v>519</v>
      </c>
      <c r="H16" s="170" t="str">
        <f t="shared" ref="H16:H53" si="15">CONCATENATE("Posibilidad de afectación"," ",E16," por"," ",F16," ","debido a"," ",G16)</f>
        <v>Posibilidad de afectación Económico y Reputacional por estudios previos con debilidades técnicas debido a la falta de idoneidad técnica, estructuración sin rigor técnico,  del o los funcionario (s)asignado (s) en la gestión técnico - contractual - administrativo</v>
      </c>
      <c r="I16" s="140" t="s">
        <v>200</v>
      </c>
      <c r="J16" s="122">
        <v>501</v>
      </c>
      <c r="K16" s="146" t="str">
        <f t="shared" si="6"/>
        <v>Alta</v>
      </c>
      <c r="L16" s="147">
        <f t="shared" si="7"/>
        <v>0.8</v>
      </c>
      <c r="M16" s="172" t="s">
        <v>149</v>
      </c>
      <c r="N16" s="147" t="str">
        <f ca="1">IF(NOT(ISERROR(MATCH(M16,'Tabla Impacto'!$B$221:$B$223,0))),'Tabla Impacto'!$F$223&amp;"Por favor no seleccionar los criterios de impacto(Afectación Económica o presupuestal y Pérdida Reputacional)",M16)</f>
        <v xml:space="preserve">     Entre 100 y 500 SMLMV </v>
      </c>
      <c r="O16" s="146" t="str">
        <f ca="1">IF(OR(N16='Tabla Impacto'!$C$11,N16='Tabla Impacto'!$D$11),"Leve",IF(OR(N16='Tabla Impacto'!$C$12,N16='Tabla Impacto'!$D$12),"Menor",IF(OR(N16='Tabla Impacto'!$C$13,N16='Tabla Impacto'!$D$13),"Moderado",IF(OR(N16='Tabla Impacto'!$C$14,N16='Tabla Impacto'!$D$14),"Mayor",IF(OR(N16='Tabla Impacto'!$C$15,N16='Tabla Impacto'!$D$15),"Catastrófico","")))))</f>
        <v>Mayor</v>
      </c>
      <c r="P16" s="147">
        <f t="shared" ca="1" si="8"/>
        <v>0.8</v>
      </c>
      <c r="Q16" s="148" t="str">
        <f t="shared" ca="1" si="9"/>
        <v>Alto</v>
      </c>
      <c r="R16" s="122">
        <v>1</v>
      </c>
      <c r="S16" s="150" t="s">
        <v>516</v>
      </c>
      <c r="T16" s="122" t="str">
        <f t="shared" ref="T16:T89" si="16">IF(OR(U16="Preventivo",U16="Detectivo"),"Probabilidad",IF(U16="Correctivo","Impacto",""))</f>
        <v>Probabilidad</v>
      </c>
      <c r="U16" s="127" t="s">
        <v>164</v>
      </c>
      <c r="V16" s="127" t="s">
        <v>172</v>
      </c>
      <c r="W16" s="129" t="str">
        <f t="shared" ref="W16:W89" si="17">IF(AND(U16="Preventivo",V16="Automático"),"50%",IF(AND(U16="Preventivo",V16="Manual"),"40%",IF(AND(U16="Detectivo",V16="Automático"),"40%",IF(AND(U16="Detectivo",V16="Manual"),"30%",IF(AND(U16="Correctivo",V16="Automático"),"35%",IF(AND(U16="Correctivo",V16="Manual"),"25%",""))))))</f>
        <v>40%</v>
      </c>
      <c r="X16" s="127" t="s">
        <v>175</v>
      </c>
      <c r="Y16" s="127" t="s">
        <v>180</v>
      </c>
      <c r="Z16" s="127" t="s">
        <v>184</v>
      </c>
      <c r="AA16" s="163" t="s">
        <v>221</v>
      </c>
      <c r="AB16" s="130">
        <f t="shared" si="10"/>
        <v>0.48</v>
      </c>
      <c r="AC16" s="131" t="str">
        <f t="shared" ref="AC16:AC89" si="18">IFERROR(IF(AB16="","",IF(AB16&lt;=0.2,"Muy Baja",IF(AB16&lt;=0.4,"Baja",IF(AB16&lt;=0.6,"Media",IF(AB16&lt;=0.8,"Alta","Muy Alta"))))),"")</f>
        <v>Media</v>
      </c>
      <c r="AD16" s="129">
        <f t="shared" ref="AD16:AD89" si="19">+AB16</f>
        <v>0.48</v>
      </c>
      <c r="AE16" s="131" t="str">
        <f t="shared" ref="AE16:AE89" ca="1" si="20">IFERROR(IF(AF16="","",IF(AF16&lt;=0.2,"Leve",IF(AF16&lt;=0.4,"Menor",IF(AF16&lt;=0.6,"Moderado",IF(AF16&lt;=0.8,"Mayor","Catastrófico"))))),"")</f>
        <v>Mayor</v>
      </c>
      <c r="AF16" s="129">
        <f t="shared" ca="1" si="11"/>
        <v>0.8</v>
      </c>
      <c r="AG16" s="132" t="str">
        <f t="shared" ref="AG16:AG89" ca="1" si="21">IFERROR(IF(OR(AND(AC16="Muy Baja",AE16="Leve"),AND(AC16="Muy Baja",AE16="Menor"),AND(AC16="Baja",AE16="Leve")),"Bajo",IF(OR(AND(AC16="Muy baja",AE16="Moderado"),AND(AC16="Baja",AE16="Menor"),AND(AC16="Baja",AE16="Moderado"),AND(AC16="Media",AE16="Leve"),AND(AC16="Media",AE16="Menor"),AND(AC16="Media",AE16="Moderado"),AND(AC16="Alta",AE16="Leve"),AND(AC16="Alta",AE16="Menor")),"Moderado",IF(OR(AND(AC16="Muy Baja",AE16="Mayor"),AND(AC16="Baja",AE16="Mayor"),AND(AC16="Media",AE16="Mayor"),AND(AC16="Alta",AE16="Moderado"),AND(AC16="Alta",AE16="Mayor"),AND(AC16="Muy Alta",AE16="Leve"),AND(AC16="Muy Alta",AE16="Menor"),AND(AC16="Muy Alta",AE16="Moderado"),AND(AC16="Muy Alta",AE16="Mayor")),"Alto",IF(OR(AND(AC16="Muy Baja",AE16="Catastrófico"),AND(AC16="Baja",AE16="Catastrófico"),AND(AC16="Media",AE16="Catastrófico"),AND(AC16="Alta",AE16="Catastrófico"),AND(AC16="Muy Alta",AE16="Catastrófico")),"Extremo","")))),"")</f>
        <v>Alto</v>
      </c>
      <c r="AH16" s="127" t="s">
        <v>195</v>
      </c>
      <c r="AI16" s="119"/>
      <c r="AJ16" s="117"/>
      <c r="AK16" s="120"/>
      <c r="AL16" s="120"/>
      <c r="AM16" s="119"/>
      <c r="AN16" s="117"/>
      <c r="AO16" s="18"/>
      <c r="AP16" s="18"/>
      <c r="AQ16" s="18"/>
      <c r="AR16" s="18"/>
      <c r="AS16" s="18"/>
      <c r="AT16" s="18"/>
      <c r="AU16" s="18"/>
      <c r="AV16" s="18"/>
      <c r="AW16" s="18"/>
      <c r="AX16" s="18"/>
      <c r="AY16" s="18"/>
      <c r="AZ16" s="18"/>
      <c r="BA16" s="18"/>
      <c r="BB16" s="18"/>
      <c r="BC16" s="18"/>
      <c r="BD16" s="18"/>
      <c r="BE16" s="18"/>
      <c r="BF16" s="18"/>
      <c r="BG16" s="18"/>
      <c r="BH16" s="18"/>
    </row>
    <row r="17" spans="1:60" ht="123" customHeight="1" x14ac:dyDescent="0.3">
      <c r="A17" s="122">
        <v>20</v>
      </c>
      <c r="B17" s="140" t="s">
        <v>226</v>
      </c>
      <c r="C17" s="142" t="s">
        <v>414</v>
      </c>
      <c r="D17" s="152" t="s">
        <v>517</v>
      </c>
      <c r="E17" s="140" t="s">
        <v>194</v>
      </c>
      <c r="F17" s="140" t="s">
        <v>229</v>
      </c>
      <c r="G17" s="155" t="s">
        <v>328</v>
      </c>
      <c r="H17" s="170" t="str">
        <f t="shared" si="15"/>
        <v>Posibilidad de afectación Económico y Reputacional por no dar atención y efectividad a los procesos previos licitatorios debido a la falta de idoneidad técnica, estructuración sin rigor técnico, alteración de documentos sin verificación definitiva por omisión del funcionario asignado en la gestión técnico - contractual - administrativo</v>
      </c>
      <c r="I17" s="140" t="s">
        <v>200</v>
      </c>
      <c r="J17" s="122">
        <v>40</v>
      </c>
      <c r="K17" s="146" t="str">
        <f t="shared" si="6"/>
        <v>Media</v>
      </c>
      <c r="L17" s="147">
        <f t="shared" si="7"/>
        <v>0.6</v>
      </c>
      <c r="M17" s="172" t="s">
        <v>149</v>
      </c>
      <c r="N17" s="147" t="str">
        <f ca="1">IF(NOT(ISERROR(MATCH(M17,'Tabla Impacto'!$B$221:$B$223,0))),'Tabla Impacto'!$F$223&amp;"Por favor no seleccionar los criterios de impacto(Afectación Económica o presupuestal y Pérdida Reputacional)",M17)</f>
        <v xml:space="preserve">     Entre 100 y 500 SMLMV </v>
      </c>
      <c r="O17" s="146" t="str">
        <f ca="1">IF(OR(N17='Tabla Impacto'!$C$11,N17='Tabla Impacto'!$D$11),"Leve",IF(OR(N17='Tabla Impacto'!$C$12,N17='Tabla Impacto'!$D$12),"Menor",IF(OR(N17='Tabla Impacto'!$C$13,N17='Tabla Impacto'!$D$13),"Moderado",IF(OR(N17='Tabla Impacto'!$C$14,N17='Tabla Impacto'!$D$14),"Mayor",IF(OR(N17='Tabla Impacto'!$C$15,N17='Tabla Impacto'!$D$15),"Catastrófico","")))))</f>
        <v>Mayor</v>
      </c>
      <c r="P17" s="147">
        <f t="shared" ca="1" si="8"/>
        <v>0.8</v>
      </c>
      <c r="Q17" s="148" t="str">
        <f t="shared" ca="1" si="9"/>
        <v>Alto</v>
      </c>
      <c r="R17" s="122">
        <v>1</v>
      </c>
      <c r="S17" s="150" t="s">
        <v>520</v>
      </c>
      <c r="T17" s="122" t="str">
        <f t="shared" si="16"/>
        <v>Probabilidad</v>
      </c>
      <c r="U17" s="127" t="s">
        <v>164</v>
      </c>
      <c r="V17" s="127" t="s">
        <v>172</v>
      </c>
      <c r="W17" s="129" t="str">
        <f t="shared" si="17"/>
        <v>40%</v>
      </c>
      <c r="X17" s="127" t="s">
        <v>175</v>
      </c>
      <c r="Y17" s="127" t="s">
        <v>180</v>
      </c>
      <c r="Z17" s="127" t="s">
        <v>184</v>
      </c>
      <c r="AA17" s="163" t="s">
        <v>221</v>
      </c>
      <c r="AB17" s="130">
        <f t="shared" si="10"/>
        <v>0.36</v>
      </c>
      <c r="AC17" s="131" t="str">
        <f t="shared" si="18"/>
        <v>Baja</v>
      </c>
      <c r="AD17" s="129">
        <f t="shared" si="19"/>
        <v>0.36</v>
      </c>
      <c r="AE17" s="131" t="str">
        <f t="shared" ca="1" si="20"/>
        <v>Mayor</v>
      </c>
      <c r="AF17" s="129">
        <f t="shared" ca="1" si="11"/>
        <v>0.8</v>
      </c>
      <c r="AG17" s="132" t="str">
        <f t="shared" ca="1" si="21"/>
        <v>Alto</v>
      </c>
      <c r="AH17" s="127" t="s">
        <v>195</v>
      </c>
      <c r="AI17" s="119"/>
      <c r="AJ17" s="117"/>
      <c r="AK17" s="120"/>
      <c r="AL17" s="120"/>
      <c r="AM17" s="119"/>
      <c r="AN17" s="117"/>
      <c r="AO17" s="18"/>
      <c r="AP17" s="18"/>
      <c r="AQ17" s="18"/>
      <c r="AR17" s="18"/>
      <c r="AS17" s="18"/>
      <c r="AT17" s="18"/>
      <c r="AU17" s="18"/>
      <c r="AV17" s="18"/>
      <c r="AW17" s="18"/>
      <c r="AX17" s="18"/>
      <c r="AY17" s="18"/>
      <c r="AZ17" s="18"/>
      <c r="BA17" s="18"/>
      <c r="BB17" s="18"/>
      <c r="BC17" s="18"/>
      <c r="BD17" s="18"/>
      <c r="BE17" s="18"/>
      <c r="BF17" s="18"/>
      <c r="BG17" s="18"/>
      <c r="BH17" s="18"/>
    </row>
    <row r="18" spans="1:60" ht="129.44999999999999" customHeight="1" x14ac:dyDescent="0.3">
      <c r="A18" s="122">
        <v>22</v>
      </c>
      <c r="B18" s="140" t="s">
        <v>226</v>
      </c>
      <c r="C18" s="142" t="s">
        <v>414</v>
      </c>
      <c r="D18" s="152" t="s">
        <v>329</v>
      </c>
      <c r="E18" s="140" t="s">
        <v>192</v>
      </c>
      <c r="F18" s="140" t="s">
        <v>330</v>
      </c>
      <c r="G18" s="155" t="s">
        <v>230</v>
      </c>
      <c r="H18" s="170" t="str">
        <f t="shared" si="15"/>
        <v>Posibilidad de afectación Reputacional por no dar efectividad a la instrumentalización de la Política Pública de Educación Ambiental, del calendario ecológico y cronograma general de la Dirección para la realización de eventos marco socioambientales debido a la falta de experticia e idoneidad y compromiso de parte de los profesionales de apoyo a la gestión</v>
      </c>
      <c r="I18" s="140" t="s">
        <v>200</v>
      </c>
      <c r="J18" s="122">
        <v>25</v>
      </c>
      <c r="K18" s="146" t="str">
        <f t="shared" si="6"/>
        <v>Media</v>
      </c>
      <c r="L18" s="147">
        <f t="shared" si="7"/>
        <v>0.6</v>
      </c>
      <c r="M18" s="172" t="s">
        <v>149</v>
      </c>
      <c r="N18" s="147" t="str">
        <f ca="1">IF(NOT(ISERROR(MATCH(M18,'Tabla Impacto'!$B$221:$B$223,0))),'Tabla Impacto'!$F$223&amp;"Por favor no seleccionar los criterios de impacto(Afectación Económica o presupuestal y Pérdida Reputacional)",M18)</f>
        <v xml:space="preserve">     Entre 100 y 500 SMLMV </v>
      </c>
      <c r="O18" s="146" t="str">
        <f ca="1">IF(OR(N18='Tabla Impacto'!$C$11,N18='Tabla Impacto'!$D$11),"Leve",IF(OR(N18='Tabla Impacto'!$C$12,N18='Tabla Impacto'!$D$12),"Menor",IF(OR(N18='Tabla Impacto'!$C$13,N18='Tabla Impacto'!$D$13),"Moderado",IF(OR(N18='Tabla Impacto'!$C$14,N18='Tabla Impacto'!$D$14),"Mayor",IF(OR(N18='Tabla Impacto'!$C$15,N18='Tabla Impacto'!$D$15),"Catastrófico","")))))</f>
        <v>Mayor</v>
      </c>
      <c r="P18" s="147">
        <f t="shared" ca="1" si="8"/>
        <v>0.8</v>
      </c>
      <c r="Q18" s="148" t="str">
        <f t="shared" ca="1" si="9"/>
        <v>Alto</v>
      </c>
      <c r="R18" s="122">
        <v>1</v>
      </c>
      <c r="S18" s="150" t="s">
        <v>331</v>
      </c>
      <c r="T18" s="122" t="str">
        <f t="shared" si="16"/>
        <v>Probabilidad</v>
      </c>
      <c r="U18" s="127" t="s">
        <v>164</v>
      </c>
      <c r="V18" s="127" t="s">
        <v>172</v>
      </c>
      <c r="W18" s="129" t="str">
        <f t="shared" si="17"/>
        <v>40%</v>
      </c>
      <c r="X18" s="127" t="s">
        <v>175</v>
      </c>
      <c r="Y18" s="127" t="s">
        <v>180</v>
      </c>
      <c r="Z18" s="127" t="s">
        <v>184</v>
      </c>
      <c r="AA18" s="163" t="s">
        <v>221</v>
      </c>
      <c r="AB18" s="130">
        <f t="shared" si="10"/>
        <v>0.36</v>
      </c>
      <c r="AC18" s="131" t="str">
        <f t="shared" si="18"/>
        <v>Baja</v>
      </c>
      <c r="AD18" s="129">
        <f t="shared" si="19"/>
        <v>0.36</v>
      </c>
      <c r="AE18" s="131" t="str">
        <f t="shared" ca="1" si="20"/>
        <v>Mayor</v>
      </c>
      <c r="AF18" s="129">
        <f t="shared" ca="1" si="11"/>
        <v>0.8</v>
      </c>
      <c r="AG18" s="132" t="str">
        <f t="shared" ca="1" si="21"/>
        <v>Alto</v>
      </c>
      <c r="AH18" s="127" t="s">
        <v>195</v>
      </c>
      <c r="AI18" s="119"/>
      <c r="AJ18" s="117"/>
      <c r="AK18" s="120"/>
      <c r="AL18" s="120"/>
      <c r="AM18" s="119"/>
      <c r="AN18" s="117"/>
      <c r="AO18" s="18"/>
      <c r="AP18" s="18"/>
      <c r="AQ18" s="18"/>
      <c r="AR18" s="18"/>
      <c r="AS18" s="18"/>
      <c r="AT18" s="18"/>
      <c r="AU18" s="18"/>
      <c r="AV18" s="18"/>
      <c r="AW18" s="18"/>
      <c r="AX18" s="18"/>
      <c r="AY18" s="18"/>
      <c r="AZ18" s="18"/>
      <c r="BA18" s="18"/>
      <c r="BB18" s="18"/>
      <c r="BC18" s="18"/>
      <c r="BD18" s="18"/>
      <c r="BE18" s="18"/>
      <c r="BF18" s="18"/>
      <c r="BG18" s="18"/>
      <c r="BH18" s="18"/>
    </row>
    <row r="19" spans="1:60" ht="112.5" customHeight="1" x14ac:dyDescent="0.3">
      <c r="A19" s="122">
        <v>24</v>
      </c>
      <c r="B19" s="140" t="s">
        <v>226</v>
      </c>
      <c r="C19" s="142" t="s">
        <v>414</v>
      </c>
      <c r="D19" s="152" t="s">
        <v>231</v>
      </c>
      <c r="E19" s="140" t="s">
        <v>194</v>
      </c>
      <c r="F19" s="140" t="s">
        <v>232</v>
      </c>
      <c r="G19" s="155" t="s">
        <v>233</v>
      </c>
      <c r="H19" s="170" t="str">
        <f>CONCATENATE("Posibilidad de afectación"," ",E19," por"," ",F19," ","por"," ",G19)</f>
        <v>Posibilidad de afectación Económico y Reputacional por falta de continuidad en los proyectos establecidos por no efectuar los seguimientos verificadores para el cumplimiento contractual, por falta de asignación de recursos y personal técnica asignada con carencia de idoneidad</v>
      </c>
      <c r="I19" s="140" t="s">
        <v>200</v>
      </c>
      <c r="J19" s="122">
        <v>25</v>
      </c>
      <c r="K19" s="146" t="str">
        <f t="shared" si="6"/>
        <v>Media</v>
      </c>
      <c r="L19" s="147">
        <f t="shared" si="7"/>
        <v>0.6</v>
      </c>
      <c r="M19" s="172" t="s">
        <v>149</v>
      </c>
      <c r="N19" s="147" t="str">
        <f ca="1">IF(NOT(ISERROR(MATCH(M19,'Tabla Impacto'!$B$221:$B$223,0))),'Tabla Impacto'!$F$223&amp;"Por favor no seleccionar los criterios de impacto(Afectación Económica o presupuestal y Pérdida Reputacional)",M19)</f>
        <v xml:space="preserve">     Entre 100 y 500 SMLMV </v>
      </c>
      <c r="O19" s="146" t="str">
        <f ca="1">IF(OR(N19='Tabla Impacto'!$C$11,N19='Tabla Impacto'!$D$11),"Leve",IF(OR(N19='Tabla Impacto'!$C$12,N19='Tabla Impacto'!$D$12),"Menor",IF(OR(N19='Tabla Impacto'!$C$13,N19='Tabla Impacto'!$D$13),"Moderado",IF(OR(N19='Tabla Impacto'!$C$14,N19='Tabla Impacto'!$D$14),"Mayor",IF(OR(N19='Tabla Impacto'!$C$15,N19='Tabla Impacto'!$D$15),"Catastrófico","")))))</f>
        <v>Mayor</v>
      </c>
      <c r="P19" s="147">
        <f t="shared" ca="1" si="8"/>
        <v>0.8</v>
      </c>
      <c r="Q19" s="148" t="str">
        <f t="shared" ca="1" si="9"/>
        <v>Alto</v>
      </c>
      <c r="R19" s="122">
        <v>1</v>
      </c>
      <c r="S19" s="150" t="s">
        <v>234</v>
      </c>
      <c r="T19" s="122" t="str">
        <f t="shared" si="16"/>
        <v>Probabilidad</v>
      </c>
      <c r="U19" s="127" t="s">
        <v>164</v>
      </c>
      <c r="V19" s="127" t="s">
        <v>172</v>
      </c>
      <c r="W19" s="129" t="str">
        <f t="shared" si="17"/>
        <v>40%</v>
      </c>
      <c r="X19" s="127" t="s">
        <v>175</v>
      </c>
      <c r="Y19" s="127" t="s">
        <v>180</v>
      </c>
      <c r="Z19" s="127" t="s">
        <v>184</v>
      </c>
      <c r="AA19" s="163" t="s">
        <v>221</v>
      </c>
      <c r="AB19" s="130">
        <f t="shared" si="10"/>
        <v>0.36</v>
      </c>
      <c r="AC19" s="131" t="str">
        <f t="shared" si="18"/>
        <v>Baja</v>
      </c>
      <c r="AD19" s="129">
        <f t="shared" si="19"/>
        <v>0.36</v>
      </c>
      <c r="AE19" s="131" t="str">
        <f t="shared" ca="1" si="20"/>
        <v>Mayor</v>
      </c>
      <c r="AF19" s="129">
        <f t="shared" ca="1" si="11"/>
        <v>0.8</v>
      </c>
      <c r="AG19" s="132" t="str">
        <f t="shared" ca="1" si="21"/>
        <v>Alto</v>
      </c>
      <c r="AH19" s="127" t="s">
        <v>195</v>
      </c>
      <c r="AI19" s="119"/>
      <c r="AJ19" s="117"/>
      <c r="AK19" s="120"/>
      <c r="AL19" s="120"/>
      <c r="AM19" s="119"/>
      <c r="AN19" s="117"/>
      <c r="AO19" s="18"/>
      <c r="AP19" s="18"/>
      <c r="AQ19" s="18"/>
      <c r="AR19" s="18"/>
      <c r="AS19" s="18"/>
      <c r="AT19" s="18"/>
      <c r="AU19" s="18"/>
      <c r="AV19" s="18"/>
      <c r="AW19" s="18"/>
      <c r="AX19" s="18"/>
      <c r="AY19" s="18"/>
      <c r="AZ19" s="18"/>
      <c r="BA19" s="18"/>
      <c r="BB19" s="18"/>
      <c r="BC19" s="18"/>
      <c r="BD19" s="18"/>
      <c r="BE19" s="18"/>
      <c r="BF19" s="18"/>
      <c r="BG19" s="18"/>
      <c r="BH19" s="18"/>
    </row>
    <row r="20" spans="1:60" ht="116.25" customHeight="1" x14ac:dyDescent="0.3">
      <c r="A20" s="122">
        <v>25</v>
      </c>
      <c r="B20" s="140" t="s">
        <v>226</v>
      </c>
      <c r="C20" s="142" t="s">
        <v>414</v>
      </c>
      <c r="D20" s="152" t="s">
        <v>235</v>
      </c>
      <c r="E20" s="140" t="s">
        <v>194</v>
      </c>
      <c r="F20" s="140" t="s">
        <v>236</v>
      </c>
      <c r="G20" s="155" t="s">
        <v>237</v>
      </c>
      <c r="H20" s="170" t="str">
        <f t="shared" si="15"/>
        <v>Posibilidad de afectación Económico y Reputacional por pérdida parcial o total de las inversiones por falta de estudios o diseños bien elaborados; generando afectación debido a que el personal asignado carece de idoneidad y experticia y por premura de solicitudes internas a la gestión</v>
      </c>
      <c r="I20" s="140" t="s">
        <v>200</v>
      </c>
      <c r="J20" s="122">
        <v>25</v>
      </c>
      <c r="K20" s="146" t="str">
        <f t="shared" si="6"/>
        <v>Media</v>
      </c>
      <c r="L20" s="147">
        <f t="shared" si="7"/>
        <v>0.6</v>
      </c>
      <c r="M20" s="172" t="s">
        <v>149</v>
      </c>
      <c r="N20" s="147" t="str">
        <f ca="1">IF(NOT(ISERROR(MATCH(M20,'Tabla Impacto'!$B$221:$B$223,0))),'Tabla Impacto'!$F$223&amp;"Por favor no seleccionar los criterios de impacto(Afectación Económica o presupuestal y Pérdida Reputacional)",M20)</f>
        <v xml:space="preserve">     Entre 100 y 500 SMLMV </v>
      </c>
      <c r="O20" s="146" t="str">
        <f ca="1">IF(OR(N20='Tabla Impacto'!$C$11,N20='Tabla Impacto'!$D$11),"Leve",IF(OR(N20='Tabla Impacto'!$C$12,N20='Tabla Impacto'!$D$12),"Menor",IF(OR(N20='Tabla Impacto'!$C$13,N20='Tabla Impacto'!$D$13),"Moderado",IF(OR(N20='Tabla Impacto'!$C$14,N20='Tabla Impacto'!$D$14),"Mayor",IF(OR(N20='Tabla Impacto'!$C$15,N20='Tabla Impacto'!$D$15),"Catastrófico","")))))</f>
        <v>Mayor</v>
      </c>
      <c r="P20" s="147">
        <f t="shared" ca="1" si="8"/>
        <v>0.8</v>
      </c>
      <c r="Q20" s="148" t="str">
        <f t="shared" ca="1" si="9"/>
        <v>Alto</v>
      </c>
      <c r="R20" s="122">
        <v>1</v>
      </c>
      <c r="S20" s="150" t="s">
        <v>332</v>
      </c>
      <c r="T20" s="122" t="str">
        <f t="shared" si="16"/>
        <v>Probabilidad</v>
      </c>
      <c r="U20" s="127" t="s">
        <v>164</v>
      </c>
      <c r="V20" s="127" t="s">
        <v>172</v>
      </c>
      <c r="W20" s="129" t="str">
        <f t="shared" si="17"/>
        <v>40%</v>
      </c>
      <c r="X20" s="127" t="s">
        <v>175</v>
      </c>
      <c r="Y20" s="127" t="s">
        <v>180</v>
      </c>
      <c r="Z20" s="127" t="s">
        <v>184</v>
      </c>
      <c r="AA20" s="163" t="s">
        <v>221</v>
      </c>
      <c r="AB20" s="130">
        <f t="shared" si="10"/>
        <v>0.36</v>
      </c>
      <c r="AC20" s="131" t="str">
        <f t="shared" si="18"/>
        <v>Baja</v>
      </c>
      <c r="AD20" s="129">
        <f t="shared" si="19"/>
        <v>0.36</v>
      </c>
      <c r="AE20" s="131" t="str">
        <f t="shared" ca="1" si="20"/>
        <v>Mayor</v>
      </c>
      <c r="AF20" s="129">
        <f t="shared" ca="1" si="11"/>
        <v>0.8</v>
      </c>
      <c r="AG20" s="132" t="str">
        <f t="shared" ca="1" si="21"/>
        <v>Alto</v>
      </c>
      <c r="AH20" s="127" t="s">
        <v>195</v>
      </c>
      <c r="AI20" s="119"/>
      <c r="AJ20" s="117"/>
      <c r="AK20" s="120"/>
      <c r="AL20" s="120"/>
      <c r="AM20" s="119"/>
      <c r="AN20" s="117"/>
      <c r="AO20" s="18"/>
      <c r="AP20" s="18"/>
      <c r="AQ20" s="18"/>
      <c r="AR20" s="18"/>
      <c r="AS20" s="18"/>
      <c r="AT20" s="18"/>
      <c r="AU20" s="18"/>
      <c r="AV20" s="18"/>
      <c r="AW20" s="18"/>
      <c r="AX20" s="18"/>
      <c r="AY20" s="18"/>
      <c r="AZ20" s="18"/>
      <c r="BA20" s="18"/>
      <c r="BB20" s="18"/>
      <c r="BC20" s="18"/>
      <c r="BD20" s="18"/>
      <c r="BE20" s="18"/>
      <c r="BF20" s="18"/>
      <c r="BG20" s="18"/>
      <c r="BH20" s="18"/>
    </row>
    <row r="21" spans="1:60" ht="111" customHeight="1" x14ac:dyDescent="0.3">
      <c r="A21" s="122">
        <v>26</v>
      </c>
      <c r="B21" s="140" t="s">
        <v>226</v>
      </c>
      <c r="C21" s="142" t="s">
        <v>414</v>
      </c>
      <c r="D21" s="152" t="s">
        <v>333</v>
      </c>
      <c r="E21" s="140" t="s">
        <v>194</v>
      </c>
      <c r="F21" s="140" t="s">
        <v>334</v>
      </c>
      <c r="G21" s="155" t="s">
        <v>335</v>
      </c>
      <c r="H21" s="170" t="str">
        <f t="shared" si="15"/>
        <v>Posibilidad de afectación Económico y Reputacional por demoras de implementación, dotación entrega de insumos ocasionando incumplimiento al cronograma por parte del contratista debido a la falta de compromiso del operador; por baja calidad de los insumos, por falta de ética y rigor técnico</v>
      </c>
      <c r="I21" s="140" t="s">
        <v>200</v>
      </c>
      <c r="J21" s="122">
        <v>25</v>
      </c>
      <c r="K21" s="146" t="str">
        <f t="shared" si="6"/>
        <v>Media</v>
      </c>
      <c r="L21" s="147">
        <f t="shared" si="7"/>
        <v>0.6</v>
      </c>
      <c r="M21" s="172" t="s">
        <v>149</v>
      </c>
      <c r="N21" s="147" t="str">
        <f ca="1">IF(NOT(ISERROR(MATCH(M21,'Tabla Impacto'!$B$221:$B$223,0))),'Tabla Impacto'!$F$223&amp;"Por favor no seleccionar los criterios de impacto(Afectación Económica o presupuestal y Pérdida Reputacional)",M21)</f>
        <v xml:space="preserve">     Entre 100 y 500 SMLMV </v>
      </c>
      <c r="O21" s="146" t="str">
        <f ca="1">IF(OR(N21='Tabla Impacto'!$C$11,N21='Tabla Impacto'!$D$11),"Leve",IF(OR(N21='Tabla Impacto'!$C$12,N21='Tabla Impacto'!$D$12),"Menor",IF(OR(N21='Tabla Impacto'!$C$13,N21='Tabla Impacto'!$D$13),"Moderado",IF(OR(N21='Tabla Impacto'!$C$14,N21='Tabla Impacto'!$D$14),"Mayor",IF(OR(N21='Tabla Impacto'!$C$15,N21='Tabla Impacto'!$D$15),"Catastrófico","")))))</f>
        <v>Mayor</v>
      </c>
      <c r="P21" s="147">
        <f t="shared" ca="1" si="8"/>
        <v>0.8</v>
      </c>
      <c r="Q21" s="148" t="str">
        <f t="shared" ca="1" si="9"/>
        <v>Alto</v>
      </c>
      <c r="R21" s="122">
        <v>1</v>
      </c>
      <c r="S21" s="150" t="s">
        <v>336</v>
      </c>
      <c r="T21" s="122" t="str">
        <f t="shared" si="16"/>
        <v>Probabilidad</v>
      </c>
      <c r="U21" s="127" t="s">
        <v>164</v>
      </c>
      <c r="V21" s="127" t="s">
        <v>172</v>
      </c>
      <c r="W21" s="129" t="str">
        <f t="shared" si="17"/>
        <v>40%</v>
      </c>
      <c r="X21" s="127" t="s">
        <v>175</v>
      </c>
      <c r="Y21" s="127" t="s">
        <v>180</v>
      </c>
      <c r="Z21" s="127" t="s">
        <v>184</v>
      </c>
      <c r="AA21" s="163" t="s">
        <v>221</v>
      </c>
      <c r="AB21" s="130">
        <f t="shared" si="10"/>
        <v>0.36</v>
      </c>
      <c r="AC21" s="131" t="str">
        <f t="shared" si="18"/>
        <v>Baja</v>
      </c>
      <c r="AD21" s="129">
        <f t="shared" si="19"/>
        <v>0.36</v>
      </c>
      <c r="AE21" s="131" t="str">
        <f t="shared" ca="1" si="20"/>
        <v>Mayor</v>
      </c>
      <c r="AF21" s="129">
        <f t="shared" ca="1" si="11"/>
        <v>0.8</v>
      </c>
      <c r="AG21" s="132" t="str">
        <f t="shared" ca="1" si="21"/>
        <v>Alto</v>
      </c>
      <c r="AH21" s="127" t="s">
        <v>195</v>
      </c>
      <c r="AI21" s="119"/>
      <c r="AJ21" s="117"/>
      <c r="AK21" s="120"/>
      <c r="AL21" s="120"/>
      <c r="AM21" s="119"/>
      <c r="AN21" s="117"/>
      <c r="AO21" s="18"/>
      <c r="AP21" s="18"/>
      <c r="AQ21" s="18"/>
      <c r="AR21" s="18"/>
      <c r="AS21" s="18"/>
      <c r="AT21" s="18"/>
      <c r="AU21" s="18"/>
      <c r="AV21" s="18"/>
      <c r="AW21" s="18"/>
      <c r="AX21" s="18"/>
      <c r="AY21" s="18"/>
      <c r="AZ21" s="18"/>
      <c r="BA21" s="18"/>
      <c r="BB21" s="18"/>
      <c r="BC21" s="18"/>
      <c r="BD21" s="18"/>
      <c r="BE21" s="18"/>
      <c r="BF21" s="18"/>
      <c r="BG21" s="18"/>
      <c r="BH21" s="18"/>
    </row>
    <row r="22" spans="1:60" ht="108" customHeight="1" x14ac:dyDescent="0.3">
      <c r="A22" s="122">
        <v>27</v>
      </c>
      <c r="B22" s="140" t="s">
        <v>226</v>
      </c>
      <c r="C22" s="142" t="s">
        <v>414</v>
      </c>
      <c r="D22" s="152" t="s">
        <v>238</v>
      </c>
      <c r="E22" s="140" t="s">
        <v>192</v>
      </c>
      <c r="F22" s="140" t="s">
        <v>239</v>
      </c>
      <c r="G22" s="155" t="s">
        <v>337</v>
      </c>
      <c r="H22" s="170" t="str">
        <f t="shared" si="15"/>
        <v>Posibilidad de afectación Reputacional por  falta de seguimiento de los supervisores con carencia de rigor técnico, idoneidad y planificación de las actividades propias contractuales debido a falta compromiso y sentido de pertenencia, aunado a la falta de apoyo logístico de la entidad</v>
      </c>
      <c r="I22" s="140" t="s">
        <v>200</v>
      </c>
      <c r="J22" s="122">
        <v>24</v>
      </c>
      <c r="K22" s="146" t="str">
        <f t="shared" si="6"/>
        <v>Baja</v>
      </c>
      <c r="L22" s="147">
        <f t="shared" si="7"/>
        <v>0.4</v>
      </c>
      <c r="M22" s="172" t="s">
        <v>146</v>
      </c>
      <c r="N22" s="147" t="str">
        <f ca="1">IF(NOT(ISERROR(MATCH(M22,'Tabla Impacto'!$B$221:$B$223,0))),'Tabla Impacto'!$F$223&amp;"Por favor no seleccionar los criterios de impacto(Afectación Económica o presupuestal y Pérdida Reputacional)",M22)</f>
        <v xml:space="preserve">     Entre 10 y 50 SMLMV </v>
      </c>
      <c r="O22" s="146" t="str">
        <f ca="1">IF(OR(N22='Tabla Impacto'!$C$11,N22='Tabla Impacto'!$D$11),"Leve",IF(OR(N22='Tabla Impacto'!$C$12,N22='Tabla Impacto'!$D$12),"Menor",IF(OR(N22='Tabla Impacto'!$C$13,N22='Tabla Impacto'!$D$13),"Moderado",IF(OR(N22='Tabla Impacto'!$C$14,N22='Tabla Impacto'!$D$14),"Mayor",IF(OR(N22='Tabla Impacto'!$C$15,N22='Tabla Impacto'!$D$15),"Catastrófico","")))))</f>
        <v>Menor</v>
      </c>
      <c r="P22" s="147">
        <f t="shared" ca="1" si="8"/>
        <v>0.4</v>
      </c>
      <c r="Q22" s="148" t="str">
        <f t="shared" ca="1" si="9"/>
        <v>Moderado</v>
      </c>
      <c r="R22" s="122">
        <v>1</v>
      </c>
      <c r="S22" s="150" t="s">
        <v>338</v>
      </c>
      <c r="T22" s="122" t="str">
        <f t="shared" si="16"/>
        <v>Probabilidad</v>
      </c>
      <c r="U22" s="127" t="s">
        <v>164</v>
      </c>
      <c r="V22" s="127" t="s">
        <v>172</v>
      </c>
      <c r="W22" s="129" t="str">
        <f t="shared" si="17"/>
        <v>40%</v>
      </c>
      <c r="X22" s="127" t="s">
        <v>175</v>
      </c>
      <c r="Y22" s="127" t="s">
        <v>180</v>
      </c>
      <c r="Z22" s="127" t="s">
        <v>184</v>
      </c>
      <c r="AA22" s="163" t="s">
        <v>221</v>
      </c>
      <c r="AB22" s="130">
        <f t="shared" si="10"/>
        <v>0.24</v>
      </c>
      <c r="AC22" s="131" t="str">
        <f t="shared" si="18"/>
        <v>Baja</v>
      </c>
      <c r="AD22" s="129">
        <f t="shared" si="19"/>
        <v>0.24</v>
      </c>
      <c r="AE22" s="131" t="str">
        <f t="shared" ca="1" si="20"/>
        <v>Menor</v>
      </c>
      <c r="AF22" s="129">
        <f t="shared" ca="1" si="11"/>
        <v>0.4</v>
      </c>
      <c r="AG22" s="132" t="str">
        <f t="shared" ca="1" si="21"/>
        <v>Moderado</v>
      </c>
      <c r="AH22" s="127" t="s">
        <v>195</v>
      </c>
      <c r="AI22" s="119"/>
      <c r="AJ22" s="117"/>
      <c r="AK22" s="120"/>
      <c r="AL22" s="120"/>
      <c r="AM22" s="119"/>
      <c r="AN22" s="117"/>
      <c r="AO22" s="18"/>
      <c r="AP22" s="18"/>
      <c r="AQ22" s="18"/>
      <c r="AR22" s="18"/>
      <c r="AS22" s="18"/>
      <c r="AT22" s="18"/>
      <c r="AU22" s="18"/>
      <c r="AV22" s="18"/>
      <c r="AW22" s="18"/>
      <c r="AX22" s="18"/>
      <c r="AY22" s="18"/>
      <c r="AZ22" s="18"/>
      <c r="BA22" s="18"/>
      <c r="BB22" s="18"/>
      <c r="BC22" s="18"/>
      <c r="BD22" s="18"/>
      <c r="BE22" s="18"/>
      <c r="BF22" s="18"/>
      <c r="BG22" s="18"/>
      <c r="BH22" s="18"/>
    </row>
    <row r="23" spans="1:60" ht="99" customHeight="1" x14ac:dyDescent="0.3">
      <c r="A23" s="122">
        <v>28</v>
      </c>
      <c r="B23" s="140" t="s">
        <v>423</v>
      </c>
      <c r="C23" s="140" t="s">
        <v>410</v>
      </c>
      <c r="D23" s="152" t="s">
        <v>565</v>
      </c>
      <c r="E23" s="140" t="s">
        <v>192</v>
      </c>
      <c r="F23" s="140" t="s">
        <v>566</v>
      </c>
      <c r="G23" s="155" t="s">
        <v>567</v>
      </c>
      <c r="H23" s="170" t="str">
        <f t="shared" si="15"/>
        <v xml:space="preserve">Posibilidad de afectación Reputacional por PQRSD sin tramite y/o extemporaneo  debido a falta de seguimientos a la correspondencia radicada </v>
      </c>
      <c r="I23" s="140" t="s">
        <v>205</v>
      </c>
      <c r="J23" s="122">
        <v>25</v>
      </c>
      <c r="K23" s="146" t="str">
        <f t="shared" si="6"/>
        <v>Media</v>
      </c>
      <c r="L23" s="147">
        <f t="shared" si="7"/>
        <v>0.6</v>
      </c>
      <c r="M23" s="172" t="s">
        <v>147</v>
      </c>
      <c r="N23" s="147" t="str">
        <f ca="1">IF(NOT(ISERROR(MATCH(M23,'Tabla Impacto'!$B$221:$B$223,0))),'Tabla Impacto'!$F$223&amp;"Por favor no seleccionar los criterios de impacto(Afectación Económica o presupuestal y Pérdida Reputacional)",M23)</f>
        <v xml:space="preserve">     Entre 50 y 100 SMLMV </v>
      </c>
      <c r="O23" s="146" t="str">
        <f ca="1">IF(OR(N23='Tabla Impacto'!$C$11,N23='Tabla Impacto'!$D$11),"Leve",IF(OR(N23='Tabla Impacto'!$C$12,N23='Tabla Impacto'!$D$12),"Menor",IF(OR(N23='Tabla Impacto'!$C$13,N23='Tabla Impacto'!$D$13),"Moderado",IF(OR(N23='Tabla Impacto'!$C$14,N23='Tabla Impacto'!$D$14),"Mayor",IF(OR(N23='Tabla Impacto'!$C$15,N23='Tabla Impacto'!$D$15),"Catastrófico","")))))</f>
        <v>Moderado</v>
      </c>
      <c r="P23" s="147">
        <f t="shared" ca="1" si="8"/>
        <v>0.6</v>
      </c>
      <c r="Q23" s="148" t="str">
        <f t="shared" ca="1" si="9"/>
        <v>Moderado</v>
      </c>
      <c r="R23" s="122">
        <v>1</v>
      </c>
      <c r="S23" s="150" t="s">
        <v>568</v>
      </c>
      <c r="T23" s="122" t="str">
        <f t="shared" si="16"/>
        <v>Probabilidad</v>
      </c>
      <c r="U23" s="127" t="s">
        <v>164</v>
      </c>
      <c r="V23" s="127" t="s">
        <v>172</v>
      </c>
      <c r="W23" s="129" t="str">
        <f t="shared" si="17"/>
        <v>40%</v>
      </c>
      <c r="X23" s="127" t="s">
        <v>175</v>
      </c>
      <c r="Y23" s="127" t="s">
        <v>180</v>
      </c>
      <c r="Z23" s="127" t="s">
        <v>184</v>
      </c>
      <c r="AA23" s="163" t="s">
        <v>221</v>
      </c>
      <c r="AB23" s="130">
        <f t="shared" si="10"/>
        <v>0.36</v>
      </c>
      <c r="AC23" s="131" t="str">
        <f t="shared" si="18"/>
        <v>Baja</v>
      </c>
      <c r="AD23" s="129">
        <f t="shared" si="19"/>
        <v>0.36</v>
      </c>
      <c r="AE23" s="131" t="str">
        <f t="shared" ca="1" si="20"/>
        <v>Moderado</v>
      </c>
      <c r="AF23" s="129">
        <f t="shared" ca="1" si="11"/>
        <v>0.6</v>
      </c>
      <c r="AG23" s="132" t="str">
        <f t="shared" ca="1" si="21"/>
        <v>Moderado</v>
      </c>
      <c r="AH23" s="127" t="s">
        <v>195</v>
      </c>
      <c r="AI23" s="119"/>
      <c r="AJ23" s="117"/>
      <c r="AK23" s="120"/>
      <c r="AL23" s="120"/>
      <c r="AM23" s="119"/>
      <c r="AN23" s="117"/>
      <c r="AO23" s="18"/>
      <c r="AP23" s="18"/>
      <c r="AQ23" s="18"/>
      <c r="AR23" s="18"/>
      <c r="AS23" s="18"/>
      <c r="AT23" s="18"/>
      <c r="AU23" s="18"/>
      <c r="AV23" s="18"/>
      <c r="AW23" s="18"/>
      <c r="AX23" s="18"/>
      <c r="AY23" s="18"/>
      <c r="AZ23" s="18"/>
      <c r="BA23" s="18"/>
      <c r="BB23" s="18"/>
      <c r="BC23" s="18"/>
      <c r="BD23" s="18"/>
      <c r="BE23" s="18"/>
      <c r="BF23" s="18"/>
      <c r="BG23" s="18"/>
      <c r="BH23" s="18"/>
    </row>
    <row r="24" spans="1:60" ht="66" customHeight="1" x14ac:dyDescent="0.3">
      <c r="A24" s="122">
        <v>9</v>
      </c>
      <c r="B24" s="140" t="s">
        <v>411</v>
      </c>
      <c r="C24" s="142" t="s">
        <v>414</v>
      </c>
      <c r="D24" s="152" t="s">
        <v>340</v>
      </c>
      <c r="E24" s="140" t="s">
        <v>194</v>
      </c>
      <c r="F24" s="140" t="s">
        <v>240</v>
      </c>
      <c r="G24" s="155" t="s">
        <v>241</v>
      </c>
      <c r="H24" s="170" t="str">
        <f t="shared" si="15"/>
        <v>Posibilidad de afectación Económico y Reputacional por la dificultad de realizar los operativos de control debido a falta de personal para atender los operativos</v>
      </c>
      <c r="I24" s="140" t="s">
        <v>200</v>
      </c>
      <c r="J24" s="122">
        <v>25</v>
      </c>
      <c r="K24" s="146" t="str">
        <f t="shared" si="6"/>
        <v>Media</v>
      </c>
      <c r="L24" s="147">
        <f t="shared" si="7"/>
        <v>0.6</v>
      </c>
      <c r="M24" s="172" t="s">
        <v>147</v>
      </c>
      <c r="N24" s="147" t="str">
        <f ca="1">IF(NOT(ISERROR(MATCH(M24,'Tabla Impacto'!$B$221:$B$223,0))),'Tabla Impacto'!$F$223&amp;"Por favor no seleccionar los criterios de impacto(Afectación Económica o presupuestal y Pérdida Reputacional)",M24)</f>
        <v xml:space="preserve">     Entre 50 y 100 SMLMV </v>
      </c>
      <c r="O24" s="146" t="str">
        <f ca="1">IF(OR(N24='Tabla Impacto'!$C$11,N24='Tabla Impacto'!$D$11),"Leve",IF(OR(N24='Tabla Impacto'!$C$12,N24='Tabla Impacto'!$D$12),"Menor",IF(OR(N24='Tabla Impacto'!$C$13,N24='Tabla Impacto'!$D$13),"Moderado",IF(OR(N24='Tabla Impacto'!$C$14,N24='Tabla Impacto'!$D$14),"Mayor",IF(OR(N24='Tabla Impacto'!$C$15,N24='Tabla Impacto'!$D$15),"Catastrófico","")))))</f>
        <v>Moderado</v>
      </c>
      <c r="P24" s="147">
        <f t="shared" ca="1" si="8"/>
        <v>0.6</v>
      </c>
      <c r="Q24" s="148" t="str">
        <f t="shared" ca="1" si="9"/>
        <v>Moderado</v>
      </c>
      <c r="R24" s="122">
        <v>1</v>
      </c>
      <c r="S24" s="150" t="s">
        <v>242</v>
      </c>
      <c r="T24" s="122" t="str">
        <f t="shared" si="16"/>
        <v>Probabilidad</v>
      </c>
      <c r="U24" s="127" t="s">
        <v>164</v>
      </c>
      <c r="V24" s="127" t="s">
        <v>172</v>
      </c>
      <c r="W24" s="129" t="str">
        <f t="shared" si="17"/>
        <v>40%</v>
      </c>
      <c r="X24" s="127" t="s">
        <v>175</v>
      </c>
      <c r="Y24" s="127" t="s">
        <v>182</v>
      </c>
      <c r="Z24" s="127" t="s">
        <v>184</v>
      </c>
      <c r="AA24" s="163" t="s">
        <v>221</v>
      </c>
      <c r="AB24" s="130">
        <f t="shared" si="10"/>
        <v>0.36</v>
      </c>
      <c r="AC24" s="131" t="str">
        <f t="shared" si="18"/>
        <v>Baja</v>
      </c>
      <c r="AD24" s="129">
        <f t="shared" si="19"/>
        <v>0.36</v>
      </c>
      <c r="AE24" s="131" t="str">
        <f t="shared" ca="1" si="20"/>
        <v>Moderado</v>
      </c>
      <c r="AF24" s="129">
        <f t="shared" ca="1" si="11"/>
        <v>0.6</v>
      </c>
      <c r="AG24" s="132" t="str">
        <f t="shared" ca="1" si="21"/>
        <v>Moderado</v>
      </c>
      <c r="AH24" s="127" t="s">
        <v>195</v>
      </c>
      <c r="AI24" s="119"/>
      <c r="AJ24" s="117"/>
      <c r="AK24" s="120"/>
      <c r="AL24" s="120"/>
      <c r="AM24" s="119"/>
      <c r="AN24" s="117"/>
      <c r="AO24" s="18"/>
      <c r="AP24" s="18"/>
      <c r="AQ24" s="18"/>
      <c r="AR24" s="18"/>
      <c r="AS24" s="18"/>
      <c r="AT24" s="18"/>
      <c r="AU24" s="18"/>
      <c r="AV24" s="18"/>
      <c r="AW24" s="18"/>
      <c r="AX24" s="18"/>
      <c r="AY24" s="18"/>
      <c r="AZ24" s="18"/>
      <c r="BA24" s="18"/>
      <c r="BB24" s="18"/>
      <c r="BC24" s="18"/>
      <c r="BD24" s="18"/>
      <c r="BE24" s="18"/>
      <c r="BF24" s="18"/>
      <c r="BG24" s="18"/>
      <c r="BH24" s="18"/>
    </row>
    <row r="25" spans="1:60" ht="121.5" customHeight="1" x14ac:dyDescent="0.3">
      <c r="A25" s="122">
        <v>10</v>
      </c>
      <c r="B25" s="140" t="s">
        <v>411</v>
      </c>
      <c r="C25" s="142" t="s">
        <v>414</v>
      </c>
      <c r="D25" s="152" t="s">
        <v>340</v>
      </c>
      <c r="E25" s="140" t="s">
        <v>194</v>
      </c>
      <c r="F25" s="140" t="s">
        <v>240</v>
      </c>
      <c r="G25" s="155" t="s">
        <v>339</v>
      </c>
      <c r="H25" s="170" t="str">
        <f t="shared" si="15"/>
        <v>Posibilidad de afectación Económico y Reputacional por la dificultad de realizar los operativos de control debido a falta de logística en la asignación de vehículos, problemas de orden publico y estado de las vías secundarias y terciarias para acceder a los sitios objeto de visita</v>
      </c>
      <c r="I25" s="140" t="s">
        <v>200</v>
      </c>
      <c r="J25" s="122">
        <v>501</v>
      </c>
      <c r="K25" s="146" t="str">
        <f t="shared" si="6"/>
        <v>Alta</v>
      </c>
      <c r="L25" s="147">
        <f t="shared" si="7"/>
        <v>0.8</v>
      </c>
      <c r="M25" s="172" t="s">
        <v>147</v>
      </c>
      <c r="N25" s="147" t="str">
        <f ca="1">IF(NOT(ISERROR(MATCH(M25,'Tabla Impacto'!$B$221:$B$223,0))),'Tabla Impacto'!$F$223&amp;"Por favor no seleccionar los criterios de impacto(Afectación Económica o presupuestal y Pérdida Reputacional)",M25)</f>
        <v xml:space="preserve">     Entre 50 y 100 SMLMV </v>
      </c>
      <c r="O25" s="146" t="str">
        <f ca="1">IF(OR(N25='Tabla Impacto'!$C$11,N25='Tabla Impacto'!$D$11),"Leve",IF(OR(N25='Tabla Impacto'!$C$12,N25='Tabla Impacto'!$D$12),"Menor",IF(OR(N25='Tabla Impacto'!$C$13,N25='Tabla Impacto'!$D$13),"Moderado",IF(OR(N25='Tabla Impacto'!$C$14,N25='Tabla Impacto'!$D$14),"Mayor",IF(OR(N25='Tabla Impacto'!$C$15,N25='Tabla Impacto'!$D$15),"Catastrófico","")))))</f>
        <v>Moderado</v>
      </c>
      <c r="P25" s="147">
        <f t="shared" ca="1" si="8"/>
        <v>0.6</v>
      </c>
      <c r="Q25" s="148" t="str">
        <f t="shared" ca="1" si="9"/>
        <v>Alto</v>
      </c>
      <c r="R25" s="122">
        <v>1</v>
      </c>
      <c r="S25" s="150" t="s">
        <v>242</v>
      </c>
      <c r="T25" s="122" t="str">
        <f t="shared" si="16"/>
        <v>Probabilidad</v>
      </c>
      <c r="U25" s="127" t="s">
        <v>164</v>
      </c>
      <c r="V25" s="127" t="s">
        <v>172</v>
      </c>
      <c r="W25" s="129" t="str">
        <f t="shared" si="17"/>
        <v>40%</v>
      </c>
      <c r="X25" s="127" t="s">
        <v>175</v>
      </c>
      <c r="Y25" s="127" t="s">
        <v>182</v>
      </c>
      <c r="Z25" s="127" t="s">
        <v>184</v>
      </c>
      <c r="AA25" s="163" t="s">
        <v>221</v>
      </c>
      <c r="AB25" s="130">
        <f t="shared" si="10"/>
        <v>0.48</v>
      </c>
      <c r="AC25" s="131" t="str">
        <f t="shared" si="18"/>
        <v>Media</v>
      </c>
      <c r="AD25" s="129">
        <f t="shared" si="19"/>
        <v>0.48</v>
      </c>
      <c r="AE25" s="131" t="str">
        <f t="shared" ca="1" si="20"/>
        <v>Moderado</v>
      </c>
      <c r="AF25" s="129">
        <f t="shared" ca="1" si="11"/>
        <v>0.6</v>
      </c>
      <c r="AG25" s="132" t="str">
        <f t="shared" ca="1" si="21"/>
        <v>Moderado</v>
      </c>
      <c r="AH25" s="127" t="s">
        <v>195</v>
      </c>
      <c r="AI25" s="119"/>
      <c r="AJ25" s="117"/>
      <c r="AK25" s="120"/>
      <c r="AL25" s="120"/>
      <c r="AM25" s="119"/>
      <c r="AN25" s="117"/>
      <c r="AO25" s="18"/>
      <c r="AP25" s="18"/>
      <c r="AQ25" s="18"/>
      <c r="AR25" s="18"/>
      <c r="AS25" s="18"/>
      <c r="AT25" s="18"/>
      <c r="AU25" s="18"/>
      <c r="AV25" s="18"/>
      <c r="AW25" s="18"/>
      <c r="AX25" s="18"/>
      <c r="AY25" s="18"/>
      <c r="AZ25" s="18"/>
      <c r="BA25" s="18"/>
      <c r="BB25" s="18"/>
      <c r="BC25" s="18"/>
      <c r="BD25" s="18"/>
      <c r="BE25" s="18"/>
      <c r="BF25" s="18"/>
      <c r="BG25" s="18"/>
      <c r="BH25" s="18"/>
    </row>
    <row r="26" spans="1:60" ht="111" customHeight="1" x14ac:dyDescent="0.3">
      <c r="A26" s="122">
        <v>11</v>
      </c>
      <c r="B26" s="140" t="s">
        <v>411</v>
      </c>
      <c r="C26" s="142" t="s">
        <v>414</v>
      </c>
      <c r="D26" s="152" t="s">
        <v>243</v>
      </c>
      <c r="E26" s="140" t="s">
        <v>194</v>
      </c>
      <c r="F26" s="140" t="s">
        <v>501</v>
      </c>
      <c r="G26" s="155" t="s">
        <v>502</v>
      </c>
      <c r="H26" s="170" t="str">
        <f t="shared" si="15"/>
        <v>Posibilidad de afectación Económico y Reputacional por falta de verificación de sanciones y medidas impuestas en los procesos sancionatorios  debido a alto número de expedientes en etapa de seguimiento del proceso sancionatorio</v>
      </c>
      <c r="I26" s="140" t="s">
        <v>205</v>
      </c>
      <c r="J26" s="122">
        <v>501</v>
      </c>
      <c r="K26" s="146" t="str">
        <f t="shared" si="6"/>
        <v>Alta</v>
      </c>
      <c r="L26" s="147">
        <f t="shared" si="7"/>
        <v>0.8</v>
      </c>
      <c r="M26" s="172" t="s">
        <v>147</v>
      </c>
      <c r="N26" s="147" t="str">
        <f ca="1">IF(NOT(ISERROR(MATCH(M26,'Tabla Impacto'!$B$221:$B$223,0))),'Tabla Impacto'!$F$223&amp;"Por favor no seleccionar los criterios de impacto(Afectación Económica o presupuestal y Pérdida Reputacional)",M26)</f>
        <v xml:space="preserve">     Entre 50 y 100 SMLMV </v>
      </c>
      <c r="O26" s="146" t="str">
        <f ca="1">IF(OR(N26='Tabla Impacto'!$C$11,N26='Tabla Impacto'!$D$11),"Leve",IF(OR(N26='Tabla Impacto'!$C$12,N26='Tabla Impacto'!$D$12),"Menor",IF(OR(N26='Tabla Impacto'!$C$13,N26='Tabla Impacto'!$D$13),"Moderado",IF(OR(N26='Tabla Impacto'!$C$14,N26='Tabla Impacto'!$D$14),"Mayor",IF(OR(N26='Tabla Impacto'!$C$15,N26='Tabla Impacto'!$D$15),"Catastrófico","")))))</f>
        <v>Moderado</v>
      </c>
      <c r="P26" s="147">
        <f t="shared" ca="1" si="8"/>
        <v>0.6</v>
      </c>
      <c r="Q26" s="148" t="str">
        <f t="shared" ca="1" si="9"/>
        <v>Alto</v>
      </c>
      <c r="R26" s="122">
        <v>1</v>
      </c>
      <c r="S26" s="150" t="s">
        <v>503</v>
      </c>
      <c r="T26" s="122" t="str">
        <f t="shared" si="16"/>
        <v>Probabilidad</v>
      </c>
      <c r="U26" s="127" t="s">
        <v>164</v>
      </c>
      <c r="V26" s="127" t="s">
        <v>172</v>
      </c>
      <c r="W26" s="129" t="str">
        <f t="shared" si="17"/>
        <v>40%</v>
      </c>
      <c r="X26" s="127" t="s">
        <v>175</v>
      </c>
      <c r="Y26" s="127" t="s">
        <v>180</v>
      </c>
      <c r="Z26" s="127" t="s">
        <v>184</v>
      </c>
      <c r="AA26" s="163" t="s">
        <v>221</v>
      </c>
      <c r="AB26" s="130">
        <f t="shared" si="10"/>
        <v>0.48</v>
      </c>
      <c r="AC26" s="131" t="str">
        <f t="shared" si="18"/>
        <v>Media</v>
      </c>
      <c r="AD26" s="129">
        <f t="shared" si="19"/>
        <v>0.48</v>
      </c>
      <c r="AE26" s="131" t="str">
        <f t="shared" ca="1" si="20"/>
        <v>Moderado</v>
      </c>
      <c r="AF26" s="129">
        <f t="shared" ca="1" si="11"/>
        <v>0.6</v>
      </c>
      <c r="AG26" s="132" t="str">
        <f t="shared" ca="1" si="21"/>
        <v>Moderado</v>
      </c>
      <c r="AH26" s="127" t="s">
        <v>195</v>
      </c>
      <c r="AI26" s="119"/>
      <c r="AJ26" s="117"/>
      <c r="AK26" s="120"/>
      <c r="AL26" s="120"/>
      <c r="AM26" s="119"/>
      <c r="AN26" s="117"/>
      <c r="AO26" s="18"/>
      <c r="AP26" s="18"/>
      <c r="AQ26" s="18"/>
      <c r="AR26" s="18"/>
      <c r="AS26" s="18"/>
      <c r="AT26" s="18"/>
      <c r="AU26" s="18"/>
      <c r="AV26" s="18"/>
      <c r="AW26" s="18"/>
      <c r="AX26" s="18"/>
      <c r="AY26" s="18"/>
      <c r="AZ26" s="18"/>
      <c r="BA26" s="18"/>
      <c r="BB26" s="18"/>
      <c r="BC26" s="18"/>
      <c r="BD26" s="18"/>
      <c r="BE26" s="18"/>
      <c r="BF26" s="18"/>
      <c r="BG26" s="18"/>
      <c r="BH26" s="18"/>
    </row>
    <row r="27" spans="1:60" ht="89.25" customHeight="1" x14ac:dyDescent="0.3">
      <c r="A27" s="122">
        <v>37</v>
      </c>
      <c r="B27" s="140" t="s">
        <v>226</v>
      </c>
      <c r="C27" s="142" t="s">
        <v>414</v>
      </c>
      <c r="D27" s="152" t="s">
        <v>341</v>
      </c>
      <c r="E27" s="140" t="s">
        <v>194</v>
      </c>
      <c r="F27" s="140" t="s">
        <v>342</v>
      </c>
      <c r="G27" s="155" t="s">
        <v>343</v>
      </c>
      <c r="H27" s="170" t="str">
        <f t="shared" si="15"/>
        <v>Posibilidad de afectación Económico y Reputacional por incumplimiento al realizar evaluaciones a campo, lo que limita la realización efectiva de  los proyectos de inversión debido a fallas logísticas y situaciones de orden público</v>
      </c>
      <c r="I27" s="140" t="s">
        <v>205</v>
      </c>
      <c r="J27" s="122">
        <v>501</v>
      </c>
      <c r="K27" s="146" t="str">
        <f t="shared" ref="K27:K43" si="22">IF(J27&lt;=0,"",IF(J27&lt;=2,"Muy Baja",IF(J27&lt;=24,"Baja",IF(J27&lt;=500,"Media",IF(J27&lt;=5000,"Alta","Muy Alta")))))</f>
        <v>Alta</v>
      </c>
      <c r="L27" s="147">
        <f t="shared" ref="L27:L43" si="23">IF(K27="","",IF(K27="Muy Baja",0.2,IF(K27="Baja",0.4,IF(K27="Media",0.6,IF(K27="Alta",0.8,IF(K27="Muy Alta",1,))))))</f>
        <v>0.8</v>
      </c>
      <c r="M27" s="172" t="s">
        <v>146</v>
      </c>
      <c r="N27" s="147" t="str">
        <f ca="1">IF(NOT(ISERROR(MATCH(M27,'Tabla Impacto'!$B$221:$B$223,0))),'Tabla Impacto'!$F$223&amp;"Por favor no seleccionar los criterios de impacto(Afectación Económica o presupuestal y Pérdida Reputacional)",M27)</f>
        <v xml:space="preserve">     Entre 10 y 50 SMLMV </v>
      </c>
      <c r="O27" s="146" t="str">
        <f ca="1">IF(OR(N27='Tabla Impacto'!$C$11,N27='Tabla Impacto'!$D$11),"Leve",IF(OR(N27='Tabla Impacto'!$C$12,N27='Tabla Impacto'!$D$12),"Menor",IF(OR(N27='Tabla Impacto'!$C$13,N27='Tabla Impacto'!$D$13),"Moderado",IF(OR(N27='Tabla Impacto'!$C$14,N27='Tabla Impacto'!$D$14),"Mayor",IF(OR(N27='Tabla Impacto'!$C$15,N27='Tabla Impacto'!$D$15),"Catastrófico","")))))</f>
        <v>Menor</v>
      </c>
      <c r="P27" s="147">
        <f t="shared" ref="P27:P43" ca="1" si="24">IF(O27="","",IF(O27="Leve",0.2,IF(O27="Menor",0.4,IF(O27="Moderado",0.6,IF(O27="Mayor",0.8,IF(O27="Catastrófico",1,))))))</f>
        <v>0.4</v>
      </c>
      <c r="Q27" s="148" t="str">
        <f t="shared" ref="Q27:Q43" ca="1" si="25">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22">
        <v>1</v>
      </c>
      <c r="S27" s="150" t="s">
        <v>344</v>
      </c>
      <c r="T27" s="122" t="str">
        <f t="shared" si="16"/>
        <v>Probabilidad</v>
      </c>
      <c r="U27" s="127" t="s">
        <v>164</v>
      </c>
      <c r="V27" s="127" t="s">
        <v>172</v>
      </c>
      <c r="W27" s="129" t="str">
        <f t="shared" si="17"/>
        <v>40%</v>
      </c>
      <c r="X27" s="127" t="s">
        <v>175</v>
      </c>
      <c r="Y27" s="127" t="s">
        <v>180</v>
      </c>
      <c r="Z27" s="127" t="s">
        <v>184</v>
      </c>
      <c r="AA27" s="163" t="s">
        <v>221</v>
      </c>
      <c r="AB27" s="130">
        <f t="shared" ref="AB27:AB43" si="26">IFERROR(IF(T27="Probabilidad",(L27-(+L27*W27)),IF(T27="Impacto",L27,"")),"")</f>
        <v>0.48</v>
      </c>
      <c r="AC27" s="131" t="str">
        <f t="shared" si="18"/>
        <v>Media</v>
      </c>
      <c r="AD27" s="129">
        <f t="shared" si="19"/>
        <v>0.48</v>
      </c>
      <c r="AE27" s="131" t="str">
        <f t="shared" ca="1" si="20"/>
        <v>Menor</v>
      </c>
      <c r="AF27" s="129">
        <f t="shared" ref="AF27:AF43" ca="1" si="27">IFERROR(IF(T27="Impacto",(P27-(+P27*W27)),IF(T27="Probabilidad",P27,"")),"")</f>
        <v>0.4</v>
      </c>
      <c r="AG27" s="132" t="str">
        <f t="shared" ca="1" si="21"/>
        <v>Moderado</v>
      </c>
      <c r="AH27" s="127" t="s">
        <v>195</v>
      </c>
      <c r="AI27" s="119"/>
      <c r="AJ27" s="117"/>
      <c r="AK27" s="120"/>
      <c r="AL27" s="120"/>
      <c r="AM27" s="119"/>
      <c r="AN27" s="117"/>
      <c r="AO27" s="18"/>
      <c r="AP27" s="18"/>
      <c r="AQ27" s="18"/>
      <c r="AR27" s="18"/>
      <c r="AS27" s="18"/>
      <c r="AT27" s="18"/>
      <c r="AU27" s="18"/>
      <c r="AV27" s="18"/>
      <c r="AW27" s="18"/>
      <c r="AX27" s="18"/>
      <c r="AY27" s="18"/>
      <c r="AZ27" s="18"/>
      <c r="BA27" s="18"/>
      <c r="BB27" s="18"/>
      <c r="BC27" s="18"/>
      <c r="BD27" s="18"/>
      <c r="BE27" s="18"/>
      <c r="BF27" s="18"/>
      <c r="BG27" s="18"/>
      <c r="BH27" s="18"/>
    </row>
    <row r="28" spans="1:60" ht="93.75" customHeight="1" x14ac:dyDescent="0.3">
      <c r="A28" s="122">
        <v>38</v>
      </c>
      <c r="B28" s="140" t="s">
        <v>226</v>
      </c>
      <c r="C28" s="142" t="s">
        <v>414</v>
      </c>
      <c r="D28" s="152" t="s">
        <v>521</v>
      </c>
      <c r="E28" s="140" t="s">
        <v>192</v>
      </c>
      <c r="F28" s="140" t="s">
        <v>522</v>
      </c>
      <c r="G28" s="155" t="s">
        <v>523</v>
      </c>
      <c r="H28" s="170" t="str">
        <f t="shared" si="15"/>
        <v>Posibilidad de afectación Reputacional por no tramitar  oportunamente  las solicitudes y PQRS al no poderse realizar visitas debido a falta de logística (transporte) y diversidad de funciones  por cumplimientos de urgencia y sobrecarga laboral.</v>
      </c>
      <c r="I28" s="140" t="s">
        <v>200</v>
      </c>
      <c r="J28" s="122">
        <v>25</v>
      </c>
      <c r="K28" s="146" t="str">
        <f t="shared" si="22"/>
        <v>Media</v>
      </c>
      <c r="L28" s="147">
        <f t="shared" si="23"/>
        <v>0.6</v>
      </c>
      <c r="M28" s="172" t="s">
        <v>143</v>
      </c>
      <c r="N28" s="147" t="str">
        <f ca="1">IF(NOT(ISERROR(MATCH(M28,'Tabla Impacto'!$B$221:$B$223,0))),'Tabla Impacto'!$F$223&amp;"Por favor no seleccionar los criterios de impacto(Afectación Económica o presupuestal y Pérdida Reputacional)",M28)</f>
        <v xml:space="preserve">     Afectación menor a 10 SMLMV .</v>
      </c>
      <c r="O28" s="146" t="str">
        <f ca="1">IF(OR(N28='Tabla Impacto'!$C$11,N28='Tabla Impacto'!$D$11),"Leve",IF(OR(N28='Tabla Impacto'!$C$12,N28='Tabla Impacto'!$D$12),"Menor",IF(OR(N28='Tabla Impacto'!$C$13,N28='Tabla Impacto'!$D$13),"Moderado",IF(OR(N28='Tabla Impacto'!$C$14,N28='Tabla Impacto'!$D$14),"Mayor",IF(OR(N28='Tabla Impacto'!$C$15,N28='Tabla Impacto'!$D$15),"Catastrófico","")))))</f>
        <v>Leve</v>
      </c>
      <c r="P28" s="147">
        <f t="shared" ca="1" si="24"/>
        <v>0.2</v>
      </c>
      <c r="Q28" s="148" t="str">
        <f t="shared" ca="1" si="25"/>
        <v>Moderado</v>
      </c>
      <c r="R28" s="122">
        <v>2</v>
      </c>
      <c r="S28" s="150" t="s">
        <v>524</v>
      </c>
      <c r="T28" s="122" t="str">
        <f t="shared" si="16"/>
        <v>Probabilidad</v>
      </c>
      <c r="U28" s="127" t="s">
        <v>164</v>
      </c>
      <c r="V28" s="127" t="s">
        <v>172</v>
      </c>
      <c r="W28" s="129" t="str">
        <f t="shared" si="17"/>
        <v>40%</v>
      </c>
      <c r="X28" s="127" t="s">
        <v>175</v>
      </c>
      <c r="Y28" s="127" t="s">
        <v>180</v>
      </c>
      <c r="Z28" s="127" t="s">
        <v>184</v>
      </c>
      <c r="AA28" s="163" t="s">
        <v>221</v>
      </c>
      <c r="AB28" s="130">
        <f t="shared" si="26"/>
        <v>0.36</v>
      </c>
      <c r="AC28" s="131" t="str">
        <f t="shared" si="18"/>
        <v>Baja</v>
      </c>
      <c r="AD28" s="129">
        <f t="shared" si="19"/>
        <v>0.36</v>
      </c>
      <c r="AE28" s="131" t="str">
        <f t="shared" ca="1" si="20"/>
        <v>Leve</v>
      </c>
      <c r="AF28" s="129">
        <f t="shared" ca="1" si="27"/>
        <v>0.2</v>
      </c>
      <c r="AG28" s="132" t="str">
        <f t="shared" ca="1" si="21"/>
        <v>Bajo</v>
      </c>
      <c r="AH28" s="127" t="s">
        <v>189</v>
      </c>
      <c r="AI28" s="119"/>
      <c r="AJ28" s="117"/>
      <c r="AK28" s="120"/>
      <c r="AL28" s="120"/>
      <c r="AM28" s="119"/>
      <c r="AN28" s="117"/>
      <c r="AO28" s="18"/>
      <c r="AP28" s="18"/>
      <c r="AQ28" s="18"/>
      <c r="AR28" s="18"/>
      <c r="AS28" s="18"/>
      <c r="AT28" s="18"/>
      <c r="AU28" s="18"/>
      <c r="AV28" s="18"/>
      <c r="AW28" s="18"/>
      <c r="AX28" s="18"/>
      <c r="AY28" s="18"/>
      <c r="AZ28" s="18"/>
      <c r="BA28" s="18"/>
      <c r="BB28" s="18"/>
      <c r="BC28" s="18"/>
      <c r="BD28" s="18"/>
      <c r="BE28" s="18"/>
      <c r="BF28" s="18"/>
      <c r="BG28" s="18"/>
      <c r="BH28" s="18"/>
    </row>
    <row r="29" spans="1:60" ht="89.25" customHeight="1" x14ac:dyDescent="0.3">
      <c r="A29" s="122">
        <v>47</v>
      </c>
      <c r="B29" s="140" t="s">
        <v>226</v>
      </c>
      <c r="C29" s="142" t="s">
        <v>414</v>
      </c>
      <c r="D29" s="152" t="s">
        <v>525</v>
      </c>
      <c r="E29" s="140" t="s">
        <v>192</v>
      </c>
      <c r="F29" s="140" t="s">
        <v>244</v>
      </c>
      <c r="G29" s="155" t="s">
        <v>245</v>
      </c>
      <c r="H29" s="170" t="str">
        <f t="shared" si="15"/>
        <v>Posibilidad de afectación Reputacional por congestión e incumplimiento con el cronograma establecido para las licitaciones públicas debido a sobre carga laboral de los funcionarios y alto número de supervisiones por funcionario.</v>
      </c>
      <c r="I29" s="140" t="s">
        <v>200</v>
      </c>
      <c r="J29" s="122">
        <v>25</v>
      </c>
      <c r="K29" s="146" t="str">
        <f t="shared" si="22"/>
        <v>Media</v>
      </c>
      <c r="L29" s="147">
        <f t="shared" si="23"/>
        <v>0.6</v>
      </c>
      <c r="M29" s="172" t="s">
        <v>147</v>
      </c>
      <c r="N29" s="147" t="str">
        <f ca="1">IF(NOT(ISERROR(MATCH(M29,'Tabla Impacto'!$B$221:$B$223,0))),'Tabla Impacto'!$F$223&amp;"Por favor no seleccionar los criterios de impacto(Afectación Económica o presupuestal y Pérdida Reputacional)",M29)</f>
        <v xml:space="preserve">     Entre 50 y 100 SMLMV </v>
      </c>
      <c r="O29" s="146" t="str">
        <f ca="1">IF(OR(N29='Tabla Impacto'!$C$11,N29='Tabla Impacto'!$D$11),"Leve",IF(OR(N29='Tabla Impacto'!$C$12,N29='Tabla Impacto'!$D$12),"Menor",IF(OR(N29='Tabla Impacto'!$C$13,N29='Tabla Impacto'!$D$13),"Moderado",IF(OR(N29='Tabla Impacto'!$C$14,N29='Tabla Impacto'!$D$14),"Mayor",IF(OR(N29='Tabla Impacto'!$C$15,N29='Tabla Impacto'!$D$15),"Catastrófico","")))))</f>
        <v>Moderado</v>
      </c>
      <c r="P29" s="147">
        <f t="shared" ca="1" si="24"/>
        <v>0.6</v>
      </c>
      <c r="Q29" s="148" t="str">
        <f t="shared" ca="1" si="25"/>
        <v>Moderado</v>
      </c>
      <c r="R29" s="122">
        <v>1</v>
      </c>
      <c r="S29" s="150" t="s">
        <v>526</v>
      </c>
      <c r="T29" s="122" t="str">
        <f t="shared" si="16"/>
        <v>Probabilidad</v>
      </c>
      <c r="U29" s="127" t="s">
        <v>164</v>
      </c>
      <c r="V29" s="127" t="s">
        <v>172</v>
      </c>
      <c r="W29" s="129" t="str">
        <f t="shared" si="17"/>
        <v>40%</v>
      </c>
      <c r="X29" s="127" t="s">
        <v>175</v>
      </c>
      <c r="Y29" s="127" t="s">
        <v>180</v>
      </c>
      <c r="Z29" s="127" t="s">
        <v>184</v>
      </c>
      <c r="AA29" s="163" t="s">
        <v>221</v>
      </c>
      <c r="AB29" s="130">
        <f t="shared" si="26"/>
        <v>0.36</v>
      </c>
      <c r="AC29" s="131" t="str">
        <f t="shared" si="18"/>
        <v>Baja</v>
      </c>
      <c r="AD29" s="129">
        <f t="shared" si="19"/>
        <v>0.36</v>
      </c>
      <c r="AE29" s="131" t="str">
        <f t="shared" ca="1" si="20"/>
        <v>Moderado</v>
      </c>
      <c r="AF29" s="129">
        <f t="shared" ca="1" si="27"/>
        <v>0.6</v>
      </c>
      <c r="AG29" s="132" t="str">
        <f t="shared" ca="1" si="21"/>
        <v>Moderado</v>
      </c>
      <c r="AH29" s="127" t="s">
        <v>195</v>
      </c>
      <c r="AI29" s="119"/>
      <c r="AJ29" s="117"/>
      <c r="AK29" s="120"/>
      <c r="AL29" s="120"/>
      <c r="AM29" s="119"/>
      <c r="AN29" s="117"/>
      <c r="AO29" s="18"/>
      <c r="AP29" s="18"/>
      <c r="AQ29" s="18"/>
      <c r="AR29" s="18"/>
      <c r="AS29" s="18"/>
      <c r="AT29" s="18"/>
      <c r="AU29" s="18"/>
      <c r="AV29" s="18"/>
      <c r="AW29" s="18"/>
      <c r="AX29" s="18"/>
      <c r="AY29" s="18"/>
      <c r="AZ29" s="18"/>
      <c r="BA29" s="18"/>
      <c r="BB29" s="18"/>
      <c r="BC29" s="18"/>
      <c r="BD29" s="18"/>
      <c r="BE29" s="18"/>
      <c r="BF29" s="18"/>
      <c r="BG29" s="18"/>
      <c r="BH29" s="18"/>
    </row>
    <row r="30" spans="1:60" ht="84.75" customHeight="1" x14ac:dyDescent="0.3">
      <c r="A30" s="122">
        <v>48</v>
      </c>
      <c r="B30" s="140" t="s">
        <v>246</v>
      </c>
      <c r="C30" s="140" t="s">
        <v>412</v>
      </c>
      <c r="D30" s="152" t="s">
        <v>247</v>
      </c>
      <c r="E30" s="140" t="s">
        <v>192</v>
      </c>
      <c r="F30" s="140" t="s">
        <v>248</v>
      </c>
      <c r="G30" s="155" t="s">
        <v>345</v>
      </c>
      <c r="H30" s="170" t="str">
        <f t="shared" si="15"/>
        <v>Posibilidad de afectación Reputacional por emisión una información inconsistente debido a falta de ética profesional al no verificar las fuentes de información</v>
      </c>
      <c r="I30" s="140" t="s">
        <v>200</v>
      </c>
      <c r="J30" s="122">
        <v>25</v>
      </c>
      <c r="K30" s="146" t="str">
        <f t="shared" si="22"/>
        <v>Media</v>
      </c>
      <c r="L30" s="147">
        <f t="shared" si="23"/>
        <v>0.6</v>
      </c>
      <c r="M30" s="172" t="s">
        <v>147</v>
      </c>
      <c r="N30" s="147" t="str">
        <f ca="1">IF(NOT(ISERROR(MATCH(M30,'Tabla Impacto'!$B$221:$B$223,0))),'Tabla Impacto'!$F$223&amp;"Por favor no seleccionar los criterios de impacto(Afectación Económica o presupuestal y Pérdida Reputacional)",M30)</f>
        <v xml:space="preserve">     Entre 50 y 100 SMLMV </v>
      </c>
      <c r="O30" s="146" t="str">
        <f ca="1">IF(OR(N30='Tabla Impacto'!$C$11,N30='Tabla Impacto'!$D$11),"Leve",IF(OR(N30='Tabla Impacto'!$C$12,N30='Tabla Impacto'!$D$12),"Menor",IF(OR(N30='Tabla Impacto'!$C$13,N30='Tabla Impacto'!$D$13),"Moderado",IF(OR(N30='Tabla Impacto'!$C$14,N30='Tabla Impacto'!$D$14),"Mayor",IF(OR(N30='Tabla Impacto'!$C$15,N30='Tabla Impacto'!$D$15),"Catastrófico","")))))</f>
        <v>Moderado</v>
      </c>
      <c r="P30" s="147">
        <f t="shared" ca="1" si="24"/>
        <v>0.6</v>
      </c>
      <c r="Q30" s="148" t="str">
        <f t="shared" ca="1" si="25"/>
        <v>Moderado</v>
      </c>
      <c r="R30" s="122">
        <v>1</v>
      </c>
      <c r="S30" s="150" t="s">
        <v>249</v>
      </c>
      <c r="T30" s="122" t="str">
        <f t="shared" si="16"/>
        <v>Probabilidad</v>
      </c>
      <c r="U30" s="127" t="s">
        <v>164</v>
      </c>
      <c r="V30" s="127" t="s">
        <v>172</v>
      </c>
      <c r="W30" s="129" t="str">
        <f t="shared" si="17"/>
        <v>40%</v>
      </c>
      <c r="X30" s="127" t="s">
        <v>175</v>
      </c>
      <c r="Y30" s="127" t="s">
        <v>180</v>
      </c>
      <c r="Z30" s="127" t="s">
        <v>184</v>
      </c>
      <c r="AA30" s="163" t="s">
        <v>221</v>
      </c>
      <c r="AB30" s="130">
        <f t="shared" si="26"/>
        <v>0.36</v>
      </c>
      <c r="AC30" s="131" t="str">
        <f t="shared" si="18"/>
        <v>Baja</v>
      </c>
      <c r="AD30" s="129">
        <f t="shared" si="19"/>
        <v>0.36</v>
      </c>
      <c r="AE30" s="131" t="str">
        <f t="shared" ca="1" si="20"/>
        <v>Moderado</v>
      </c>
      <c r="AF30" s="129">
        <f t="shared" ca="1" si="27"/>
        <v>0.6</v>
      </c>
      <c r="AG30" s="132" t="str">
        <f t="shared" ca="1" si="21"/>
        <v>Moderado</v>
      </c>
      <c r="AH30" s="127" t="s">
        <v>195</v>
      </c>
      <c r="AI30" s="119"/>
      <c r="AJ30" s="117"/>
      <c r="AK30" s="120"/>
      <c r="AL30" s="120"/>
      <c r="AM30" s="119"/>
      <c r="AN30" s="117"/>
      <c r="AO30" s="18"/>
      <c r="AP30" s="18"/>
      <c r="AQ30" s="18"/>
      <c r="AR30" s="18"/>
      <c r="AS30" s="18"/>
      <c r="AT30" s="18"/>
      <c r="AU30" s="18"/>
      <c r="AV30" s="18"/>
      <c r="AW30" s="18"/>
      <c r="AX30" s="18"/>
      <c r="AY30" s="18"/>
      <c r="AZ30" s="18"/>
      <c r="BA30" s="18"/>
      <c r="BB30" s="18"/>
      <c r="BC30" s="18"/>
      <c r="BD30" s="18"/>
      <c r="BE30" s="18"/>
      <c r="BF30" s="18"/>
      <c r="BG30" s="18"/>
      <c r="BH30" s="18"/>
    </row>
    <row r="31" spans="1:60" ht="81" customHeight="1" x14ac:dyDescent="0.3">
      <c r="A31" s="122">
        <v>49</v>
      </c>
      <c r="B31" s="140" t="s">
        <v>246</v>
      </c>
      <c r="C31" s="140" t="s">
        <v>412</v>
      </c>
      <c r="D31" s="152" t="s">
        <v>247</v>
      </c>
      <c r="E31" s="140" t="s">
        <v>192</v>
      </c>
      <c r="F31" s="140" t="s">
        <v>250</v>
      </c>
      <c r="G31" s="155" t="s">
        <v>251</v>
      </c>
      <c r="H31" s="170" t="str">
        <f t="shared" si="15"/>
        <v>Posibilidad de afectación Reputacional por que los grupos de valor no reciban el mensaje informativo debido a fallas en el sistema tecnológico</v>
      </c>
      <c r="I31" s="140" t="s">
        <v>346</v>
      </c>
      <c r="J31" s="122">
        <v>25</v>
      </c>
      <c r="K31" s="146" t="str">
        <f t="shared" si="22"/>
        <v>Media</v>
      </c>
      <c r="L31" s="147">
        <f t="shared" si="23"/>
        <v>0.6</v>
      </c>
      <c r="M31" s="172" t="s">
        <v>146</v>
      </c>
      <c r="N31" s="147" t="str">
        <f ca="1">IF(NOT(ISERROR(MATCH(M31,'Tabla Impacto'!$B$221:$B$223,0))),'Tabla Impacto'!$F$223&amp;"Por favor no seleccionar los criterios de impacto(Afectación Económica o presupuestal y Pérdida Reputacional)",M31)</f>
        <v xml:space="preserve">     Entre 10 y 50 SMLMV </v>
      </c>
      <c r="O31" s="146" t="str">
        <f ca="1">IF(OR(N31='Tabla Impacto'!$C$11,N31='Tabla Impacto'!$D$11),"Leve",IF(OR(N31='Tabla Impacto'!$C$12,N31='Tabla Impacto'!$D$12),"Menor",IF(OR(N31='Tabla Impacto'!$C$13,N31='Tabla Impacto'!$D$13),"Moderado",IF(OR(N31='Tabla Impacto'!$C$14,N31='Tabla Impacto'!$D$14),"Mayor",IF(OR(N31='Tabla Impacto'!$C$15,N31='Tabla Impacto'!$D$15),"Catastrófico","")))))</f>
        <v>Menor</v>
      </c>
      <c r="P31" s="147">
        <f t="shared" ca="1" si="24"/>
        <v>0.4</v>
      </c>
      <c r="Q31" s="148" t="str">
        <f t="shared" ca="1" si="25"/>
        <v>Moderado</v>
      </c>
      <c r="R31" s="122">
        <v>1</v>
      </c>
      <c r="S31" s="150" t="s">
        <v>347</v>
      </c>
      <c r="T31" s="122" t="str">
        <f t="shared" si="16"/>
        <v>Probabilidad</v>
      </c>
      <c r="U31" s="127" t="s">
        <v>164</v>
      </c>
      <c r="V31" s="127" t="s">
        <v>172</v>
      </c>
      <c r="W31" s="129" t="str">
        <f t="shared" si="17"/>
        <v>40%</v>
      </c>
      <c r="X31" s="127" t="s">
        <v>178</v>
      </c>
      <c r="Y31" s="127" t="s">
        <v>180</v>
      </c>
      <c r="Z31" s="127" t="s">
        <v>184</v>
      </c>
      <c r="AA31" s="163" t="s">
        <v>221</v>
      </c>
      <c r="AB31" s="130">
        <f t="shared" si="26"/>
        <v>0.36</v>
      </c>
      <c r="AC31" s="131" t="str">
        <f t="shared" si="18"/>
        <v>Baja</v>
      </c>
      <c r="AD31" s="129">
        <f t="shared" si="19"/>
        <v>0.36</v>
      </c>
      <c r="AE31" s="131" t="str">
        <f t="shared" ca="1" si="20"/>
        <v>Menor</v>
      </c>
      <c r="AF31" s="129">
        <f t="shared" ca="1" si="27"/>
        <v>0.4</v>
      </c>
      <c r="AG31" s="132" t="str">
        <f t="shared" ca="1" si="21"/>
        <v>Moderado</v>
      </c>
      <c r="AH31" s="127" t="s">
        <v>195</v>
      </c>
      <c r="AI31" s="119"/>
      <c r="AJ31" s="117"/>
      <c r="AK31" s="120"/>
      <c r="AL31" s="120"/>
      <c r="AM31" s="119"/>
      <c r="AN31" s="117"/>
      <c r="AO31" s="18"/>
      <c r="AP31" s="18"/>
      <c r="AQ31" s="18"/>
      <c r="AR31" s="18"/>
      <c r="AS31" s="18"/>
      <c r="AT31" s="18"/>
      <c r="AU31" s="18"/>
      <c r="AV31" s="18"/>
      <c r="AW31" s="18"/>
      <c r="AX31" s="18"/>
      <c r="AY31" s="18"/>
      <c r="AZ31" s="18"/>
      <c r="BA31" s="18"/>
      <c r="BB31" s="18"/>
      <c r="BC31" s="18"/>
      <c r="BD31" s="18"/>
      <c r="BE31" s="18"/>
      <c r="BF31" s="18"/>
      <c r="BG31" s="18"/>
      <c r="BH31" s="18"/>
    </row>
    <row r="32" spans="1:60" ht="85.5" customHeight="1" x14ac:dyDescent="0.3">
      <c r="A32" s="122">
        <v>50</v>
      </c>
      <c r="B32" s="140" t="s">
        <v>252</v>
      </c>
      <c r="C32" s="140" t="s">
        <v>410</v>
      </c>
      <c r="D32" s="152" t="s">
        <v>253</v>
      </c>
      <c r="E32" s="140" t="s">
        <v>190</v>
      </c>
      <c r="F32" s="140" t="s">
        <v>254</v>
      </c>
      <c r="G32" s="155" t="s">
        <v>255</v>
      </c>
      <c r="H32" s="170" t="str">
        <f t="shared" si="15"/>
        <v>Posibilidad de afectación Económico por demora en la entrega de las conciliaciones debido a no contar con información contable conciliada para toma de decisiones</v>
      </c>
      <c r="I32" s="140" t="s">
        <v>205</v>
      </c>
      <c r="J32" s="122">
        <v>25</v>
      </c>
      <c r="K32" s="146" t="str">
        <f t="shared" si="22"/>
        <v>Media</v>
      </c>
      <c r="L32" s="147">
        <f t="shared" si="23"/>
        <v>0.6</v>
      </c>
      <c r="M32" s="172" t="s">
        <v>143</v>
      </c>
      <c r="N32" s="147" t="str">
        <f ca="1">IF(NOT(ISERROR(MATCH(M32,'Tabla Impacto'!$B$221:$B$223,0))),'Tabla Impacto'!$F$223&amp;"Por favor no seleccionar los criterios de impacto(Afectación Económica o presupuestal y Pérdida Reputacional)",M32)</f>
        <v xml:space="preserve">     Afectación menor a 10 SMLMV .</v>
      </c>
      <c r="O32" s="146" t="str">
        <f ca="1">IF(OR(N32='Tabla Impacto'!$C$11,N32='Tabla Impacto'!$D$11),"Leve",IF(OR(N32='Tabla Impacto'!$C$12,N32='Tabla Impacto'!$D$12),"Menor",IF(OR(N32='Tabla Impacto'!$C$13,N32='Tabla Impacto'!$D$13),"Moderado",IF(OR(N32='Tabla Impacto'!$C$14,N32='Tabla Impacto'!$D$14),"Mayor",IF(OR(N32='Tabla Impacto'!$C$15,N32='Tabla Impacto'!$D$15),"Catastrófico","")))))</f>
        <v>Leve</v>
      </c>
      <c r="P32" s="147">
        <f t="shared" ca="1" si="24"/>
        <v>0.2</v>
      </c>
      <c r="Q32" s="148" t="str">
        <f t="shared" ca="1" si="25"/>
        <v>Moderado</v>
      </c>
      <c r="R32" s="122">
        <v>1</v>
      </c>
      <c r="S32" s="150" t="s">
        <v>256</v>
      </c>
      <c r="T32" s="122" t="str">
        <f t="shared" si="16"/>
        <v>Probabilidad</v>
      </c>
      <c r="U32" s="127" t="s">
        <v>164</v>
      </c>
      <c r="V32" s="127" t="s">
        <v>172</v>
      </c>
      <c r="W32" s="129" t="str">
        <f t="shared" si="17"/>
        <v>40%</v>
      </c>
      <c r="X32" s="127" t="s">
        <v>175</v>
      </c>
      <c r="Y32" s="127" t="s">
        <v>180</v>
      </c>
      <c r="Z32" s="127" t="s">
        <v>184</v>
      </c>
      <c r="AA32" s="163" t="s">
        <v>221</v>
      </c>
      <c r="AB32" s="130">
        <f t="shared" si="26"/>
        <v>0.36</v>
      </c>
      <c r="AC32" s="131" t="str">
        <f t="shared" si="18"/>
        <v>Baja</v>
      </c>
      <c r="AD32" s="129">
        <f t="shared" si="19"/>
        <v>0.36</v>
      </c>
      <c r="AE32" s="131" t="str">
        <f t="shared" ca="1" si="20"/>
        <v>Leve</v>
      </c>
      <c r="AF32" s="129">
        <f t="shared" ca="1" si="27"/>
        <v>0.2</v>
      </c>
      <c r="AG32" s="132" t="str">
        <f t="shared" ca="1" si="21"/>
        <v>Bajo</v>
      </c>
      <c r="AH32" s="127" t="s">
        <v>195</v>
      </c>
      <c r="AI32" s="119"/>
      <c r="AJ32" s="117"/>
      <c r="AK32" s="120"/>
      <c r="AL32" s="120"/>
      <c r="AM32" s="119"/>
      <c r="AN32" s="117"/>
      <c r="AO32" s="18"/>
      <c r="AP32" s="18"/>
      <c r="AQ32" s="18"/>
      <c r="AR32" s="18"/>
      <c r="AS32" s="18"/>
      <c r="AT32" s="18"/>
      <c r="AU32" s="18"/>
      <c r="AV32" s="18"/>
      <c r="AW32" s="18"/>
      <c r="AX32" s="18"/>
      <c r="AY32" s="18"/>
      <c r="AZ32" s="18"/>
      <c r="BA32" s="18"/>
      <c r="BB32" s="18"/>
      <c r="BC32" s="18"/>
      <c r="BD32" s="18"/>
      <c r="BE32" s="18"/>
      <c r="BF32" s="18"/>
      <c r="BG32" s="18"/>
      <c r="BH32" s="18"/>
    </row>
    <row r="33" spans="1:60" ht="86.25" customHeight="1" x14ac:dyDescent="0.3">
      <c r="A33" s="122">
        <v>51</v>
      </c>
      <c r="B33" s="140" t="s">
        <v>252</v>
      </c>
      <c r="C33" s="140" t="s">
        <v>410</v>
      </c>
      <c r="D33" s="152" t="s">
        <v>257</v>
      </c>
      <c r="E33" s="140" t="s">
        <v>190</v>
      </c>
      <c r="F33" s="140" t="s">
        <v>348</v>
      </c>
      <c r="G33" s="155" t="s">
        <v>258</v>
      </c>
      <c r="H33" s="170" t="str">
        <f t="shared" si="15"/>
        <v>Posibilidad de afectación Económico por tramitar cuentas sin lleno de requisitos debido a falta de articulación entre dependencias para la entrega de documentos soportes de pago y elaboración de cuentas</v>
      </c>
      <c r="I33" s="140" t="s">
        <v>205</v>
      </c>
      <c r="J33" s="122">
        <v>501</v>
      </c>
      <c r="K33" s="146" t="str">
        <f t="shared" si="22"/>
        <v>Alta</v>
      </c>
      <c r="L33" s="147">
        <f t="shared" si="23"/>
        <v>0.8</v>
      </c>
      <c r="M33" s="172" t="s">
        <v>146</v>
      </c>
      <c r="N33" s="147" t="str">
        <f ca="1">IF(NOT(ISERROR(MATCH(M33,'Tabla Impacto'!$B$221:$B$223,0))),'Tabla Impacto'!$F$223&amp;"Por favor no seleccionar los criterios de impacto(Afectación Económica o presupuestal y Pérdida Reputacional)",M33)</f>
        <v xml:space="preserve">     Entre 10 y 50 SMLMV </v>
      </c>
      <c r="O33" s="146" t="str">
        <f ca="1">IF(OR(N33='Tabla Impacto'!$C$11,N33='Tabla Impacto'!$D$11),"Leve",IF(OR(N33='Tabla Impacto'!$C$12,N33='Tabla Impacto'!$D$12),"Menor",IF(OR(N33='Tabla Impacto'!$C$13,N33='Tabla Impacto'!$D$13),"Moderado",IF(OR(N33='Tabla Impacto'!$C$14,N33='Tabla Impacto'!$D$14),"Mayor",IF(OR(N33='Tabla Impacto'!$C$15,N33='Tabla Impacto'!$D$15),"Catastrófico","")))))</f>
        <v>Menor</v>
      </c>
      <c r="P33" s="147">
        <f t="shared" ca="1" si="24"/>
        <v>0.4</v>
      </c>
      <c r="Q33" s="148" t="str">
        <f t="shared" ca="1" si="25"/>
        <v>Moderado</v>
      </c>
      <c r="R33" s="122">
        <v>1</v>
      </c>
      <c r="S33" s="150" t="s">
        <v>349</v>
      </c>
      <c r="T33" s="122" t="str">
        <f t="shared" si="16"/>
        <v>Probabilidad</v>
      </c>
      <c r="U33" s="127" t="s">
        <v>164</v>
      </c>
      <c r="V33" s="127" t="s">
        <v>172</v>
      </c>
      <c r="W33" s="129" t="str">
        <f t="shared" si="17"/>
        <v>40%</v>
      </c>
      <c r="X33" s="127" t="s">
        <v>178</v>
      </c>
      <c r="Y33" s="127" t="s">
        <v>180</v>
      </c>
      <c r="Z33" s="127" t="s">
        <v>186</v>
      </c>
      <c r="AA33" s="163" t="s">
        <v>221</v>
      </c>
      <c r="AB33" s="130">
        <f t="shared" si="26"/>
        <v>0.48</v>
      </c>
      <c r="AC33" s="131" t="str">
        <f t="shared" si="18"/>
        <v>Media</v>
      </c>
      <c r="AD33" s="129">
        <f t="shared" si="19"/>
        <v>0.48</v>
      </c>
      <c r="AE33" s="131" t="str">
        <f t="shared" ca="1" si="20"/>
        <v>Menor</v>
      </c>
      <c r="AF33" s="129">
        <f t="shared" ca="1" si="27"/>
        <v>0.4</v>
      </c>
      <c r="AG33" s="132" t="str">
        <f t="shared" ca="1" si="21"/>
        <v>Moderado</v>
      </c>
      <c r="AH33" s="127" t="s">
        <v>195</v>
      </c>
      <c r="AI33" s="119"/>
      <c r="AJ33" s="117"/>
      <c r="AK33" s="120"/>
      <c r="AL33" s="120"/>
      <c r="AM33" s="119"/>
      <c r="AN33" s="117"/>
      <c r="AO33" s="18"/>
      <c r="AP33" s="18"/>
      <c r="AQ33" s="18"/>
      <c r="AR33" s="18"/>
      <c r="AS33" s="18"/>
      <c r="AT33" s="18"/>
      <c r="AU33" s="18"/>
      <c r="AV33" s="18"/>
      <c r="AW33" s="18"/>
      <c r="AX33" s="18"/>
      <c r="AY33" s="18"/>
      <c r="AZ33" s="18"/>
      <c r="BA33" s="18"/>
      <c r="BB33" s="18"/>
      <c r="BC33" s="18"/>
      <c r="BD33" s="18"/>
      <c r="BE33" s="18"/>
      <c r="BF33" s="18"/>
      <c r="BG33" s="18"/>
      <c r="BH33" s="18"/>
    </row>
    <row r="34" spans="1:60" ht="78.75" customHeight="1" x14ac:dyDescent="0.3">
      <c r="A34" s="122">
        <v>52</v>
      </c>
      <c r="B34" s="140" t="s">
        <v>423</v>
      </c>
      <c r="C34" s="140" t="s">
        <v>410</v>
      </c>
      <c r="D34" s="152" t="s">
        <v>260</v>
      </c>
      <c r="E34" s="140" t="s">
        <v>192</v>
      </c>
      <c r="F34" s="140" t="s">
        <v>570</v>
      </c>
      <c r="G34" s="155" t="s">
        <v>571</v>
      </c>
      <c r="H34" s="170" t="str">
        <f t="shared" si="15"/>
        <v xml:space="preserve">Posibilidad de afectación Reputacional por correspondencia que no llega al destino  debido a error en los datos registrados en el software de correspondencia </v>
      </c>
      <c r="I34" s="140" t="s">
        <v>200</v>
      </c>
      <c r="J34" s="122">
        <v>5001</v>
      </c>
      <c r="K34" s="146" t="str">
        <f t="shared" si="22"/>
        <v>Muy Alta</v>
      </c>
      <c r="L34" s="147">
        <f t="shared" si="23"/>
        <v>1</v>
      </c>
      <c r="M34" s="172" t="s">
        <v>143</v>
      </c>
      <c r="N34" s="147" t="str">
        <f ca="1">IF(NOT(ISERROR(MATCH(M34,'Tabla Impacto'!$B$221:$B$223,0))),'Tabla Impacto'!$F$223&amp;"Por favor no seleccionar los criterios de impacto(Afectación Económica o presupuestal y Pérdida Reputacional)",M34)</f>
        <v xml:space="preserve">     Afectación menor a 10 SMLMV .</v>
      </c>
      <c r="O34" s="146" t="str">
        <f ca="1">IF(OR(N34='Tabla Impacto'!$C$11,N34='Tabla Impacto'!$D$11),"Leve",IF(OR(N34='Tabla Impacto'!$C$12,N34='Tabla Impacto'!$D$12),"Menor",IF(OR(N34='Tabla Impacto'!$C$13,N34='Tabla Impacto'!$D$13),"Moderado",IF(OR(N34='Tabla Impacto'!$C$14,N34='Tabla Impacto'!$D$14),"Mayor",IF(OR(N34='Tabla Impacto'!$C$15,N34='Tabla Impacto'!$D$15),"Catastrófico","")))))</f>
        <v>Leve</v>
      </c>
      <c r="P34" s="147">
        <f t="shared" ca="1" si="24"/>
        <v>0.2</v>
      </c>
      <c r="Q34" s="148" t="str">
        <f t="shared" ca="1" si="25"/>
        <v>Alto</v>
      </c>
      <c r="R34" s="122">
        <v>2</v>
      </c>
      <c r="S34" s="150" t="s">
        <v>574</v>
      </c>
      <c r="T34" s="122" t="str">
        <f t="shared" si="16"/>
        <v>Probabilidad</v>
      </c>
      <c r="U34" s="127" t="s">
        <v>164</v>
      </c>
      <c r="V34" s="127" t="s">
        <v>172</v>
      </c>
      <c r="W34" s="129" t="str">
        <f t="shared" si="17"/>
        <v>40%</v>
      </c>
      <c r="X34" s="127" t="s">
        <v>175</v>
      </c>
      <c r="Y34" s="127" t="s">
        <v>180</v>
      </c>
      <c r="Z34" s="127" t="s">
        <v>184</v>
      </c>
      <c r="AA34" s="163" t="s">
        <v>221</v>
      </c>
      <c r="AB34" s="130">
        <f t="shared" si="26"/>
        <v>0.6</v>
      </c>
      <c r="AC34" s="131" t="str">
        <f t="shared" si="18"/>
        <v>Media</v>
      </c>
      <c r="AD34" s="129">
        <f t="shared" si="19"/>
        <v>0.6</v>
      </c>
      <c r="AE34" s="131" t="str">
        <f t="shared" ca="1" si="20"/>
        <v>Leve</v>
      </c>
      <c r="AF34" s="129">
        <f t="shared" ca="1" si="27"/>
        <v>0.2</v>
      </c>
      <c r="AG34" s="132" t="str">
        <f t="shared" ca="1" si="21"/>
        <v>Moderado</v>
      </c>
      <c r="AH34" s="127" t="s">
        <v>195</v>
      </c>
      <c r="AI34" s="119"/>
      <c r="AJ34" s="117"/>
      <c r="AK34" s="120"/>
      <c r="AL34" s="120"/>
      <c r="AM34" s="119"/>
      <c r="AN34" s="117"/>
      <c r="AO34" s="18"/>
      <c r="AP34" s="18"/>
      <c r="AQ34" s="18"/>
      <c r="AR34" s="18"/>
      <c r="AS34" s="18"/>
      <c r="AT34" s="18"/>
      <c r="AU34" s="18"/>
      <c r="AV34" s="18"/>
      <c r="AW34" s="18"/>
      <c r="AX34" s="18"/>
      <c r="AY34" s="18"/>
      <c r="AZ34" s="18"/>
      <c r="BA34" s="18"/>
      <c r="BB34" s="18"/>
      <c r="BC34" s="18"/>
      <c r="BD34" s="18"/>
      <c r="BE34" s="18"/>
      <c r="BF34" s="18"/>
      <c r="BG34" s="18"/>
      <c r="BH34" s="18"/>
    </row>
    <row r="35" spans="1:60" ht="93" customHeight="1" x14ac:dyDescent="0.3">
      <c r="A35" s="122">
        <v>53</v>
      </c>
      <c r="B35" s="140" t="s">
        <v>423</v>
      </c>
      <c r="C35" s="140" t="s">
        <v>410</v>
      </c>
      <c r="D35" s="152" t="s">
        <v>569</v>
      </c>
      <c r="E35" s="140" t="s">
        <v>431</v>
      </c>
      <c r="F35" s="140" t="s">
        <v>572</v>
      </c>
      <c r="G35" s="155" t="s">
        <v>573</v>
      </c>
      <c r="H35" s="170" t="str">
        <f t="shared" si="15"/>
        <v xml:space="preserve">Posibilidad de afectación Económica y Reputacional por distribución de PQRSD y correspondencia a  procesos sin competencia para gestionar la respuesta oportunas debido a desconocimiento de las funciones de los procesos </v>
      </c>
      <c r="I35" s="140" t="s">
        <v>200</v>
      </c>
      <c r="J35" s="122">
        <v>2000</v>
      </c>
      <c r="K35" s="146" t="str">
        <f t="shared" si="22"/>
        <v>Alta</v>
      </c>
      <c r="L35" s="147">
        <f t="shared" si="23"/>
        <v>0.8</v>
      </c>
      <c r="M35" s="172" t="s">
        <v>146</v>
      </c>
      <c r="N35" s="147" t="str">
        <f ca="1">IF(NOT(ISERROR(MATCH(M35,'Tabla Impacto'!$B$221:$B$223,0))),'Tabla Impacto'!$F$223&amp;"Por favor no seleccionar los criterios de impacto(Afectación Económica o presupuestal y Pérdida Reputacional)",M35)</f>
        <v xml:space="preserve">     Entre 10 y 50 SMLMV </v>
      </c>
      <c r="O35" s="146" t="str">
        <f ca="1">IF(OR(N35='Tabla Impacto'!$C$11,N35='Tabla Impacto'!$D$11),"Leve",IF(OR(N35='Tabla Impacto'!$C$12,N35='Tabla Impacto'!$D$12),"Menor",IF(OR(N35='Tabla Impacto'!$C$13,N35='Tabla Impacto'!$D$13),"Moderado",IF(OR(N35='Tabla Impacto'!$C$14,N35='Tabla Impacto'!$D$14),"Mayor",IF(OR(N35='Tabla Impacto'!$C$15,N35='Tabla Impacto'!$D$15),"Catastrófico","")))))</f>
        <v>Menor</v>
      </c>
      <c r="P35" s="147">
        <f t="shared" ca="1" si="24"/>
        <v>0.4</v>
      </c>
      <c r="Q35" s="148" t="str">
        <f t="shared" ca="1" si="25"/>
        <v>Moderado</v>
      </c>
      <c r="R35" s="122">
        <v>1</v>
      </c>
      <c r="S35" s="150" t="s">
        <v>575</v>
      </c>
      <c r="T35" s="122" t="str">
        <f t="shared" si="16"/>
        <v>Probabilidad</v>
      </c>
      <c r="U35" s="127" t="s">
        <v>164</v>
      </c>
      <c r="V35" s="127" t="s">
        <v>172</v>
      </c>
      <c r="W35" s="129" t="str">
        <f t="shared" si="17"/>
        <v>40%</v>
      </c>
      <c r="X35" s="127" t="s">
        <v>175</v>
      </c>
      <c r="Y35" s="127" t="s">
        <v>180</v>
      </c>
      <c r="Z35" s="127" t="s">
        <v>184</v>
      </c>
      <c r="AA35" s="163" t="s">
        <v>221</v>
      </c>
      <c r="AB35" s="130">
        <f t="shared" si="26"/>
        <v>0.48</v>
      </c>
      <c r="AC35" s="131" t="str">
        <f t="shared" si="18"/>
        <v>Media</v>
      </c>
      <c r="AD35" s="129">
        <f t="shared" si="19"/>
        <v>0.48</v>
      </c>
      <c r="AE35" s="131" t="str">
        <f t="shared" ca="1" si="20"/>
        <v>Menor</v>
      </c>
      <c r="AF35" s="129">
        <f t="shared" ca="1" si="27"/>
        <v>0.4</v>
      </c>
      <c r="AG35" s="132" t="str">
        <f t="shared" ca="1" si="21"/>
        <v>Moderado</v>
      </c>
      <c r="AH35" s="127" t="s">
        <v>195</v>
      </c>
      <c r="AI35" s="119"/>
      <c r="AJ35" s="117"/>
      <c r="AK35" s="120"/>
      <c r="AL35" s="120"/>
      <c r="AM35" s="119"/>
      <c r="AN35" s="117"/>
      <c r="AO35" s="18"/>
      <c r="AP35" s="18"/>
      <c r="AQ35" s="18"/>
      <c r="AR35" s="18"/>
      <c r="AS35" s="18"/>
      <c r="AT35" s="18"/>
      <c r="AU35" s="18"/>
      <c r="AV35" s="18"/>
      <c r="AW35" s="18"/>
      <c r="AX35" s="18"/>
      <c r="AY35" s="18"/>
      <c r="AZ35" s="18"/>
      <c r="BA35" s="18"/>
      <c r="BB35" s="18"/>
      <c r="BC35" s="18"/>
      <c r="BD35" s="18"/>
      <c r="BE35" s="18"/>
      <c r="BF35" s="18"/>
      <c r="BG35" s="18"/>
      <c r="BH35" s="18"/>
    </row>
    <row r="36" spans="1:60" ht="93.75" customHeight="1" x14ac:dyDescent="0.3">
      <c r="A36" s="122">
        <v>12</v>
      </c>
      <c r="B36" s="140" t="s">
        <v>411</v>
      </c>
      <c r="C36" s="142" t="s">
        <v>414</v>
      </c>
      <c r="D36" s="152" t="s">
        <v>504</v>
      </c>
      <c r="E36" s="140" t="s">
        <v>192</v>
      </c>
      <c r="F36" s="140" t="s">
        <v>262</v>
      </c>
      <c r="G36" s="155" t="s">
        <v>505</v>
      </c>
      <c r="H36" s="170" t="str">
        <f t="shared" si="15"/>
        <v>Posibilidad de afectación Reputacional por adopción de decisiones fuera de términos legales debido a alto número de expedientes dentro del proceso sancionatorio</v>
      </c>
      <c r="I36" s="140" t="s">
        <v>200</v>
      </c>
      <c r="J36" s="122">
        <v>501</v>
      </c>
      <c r="K36" s="146" t="str">
        <f t="shared" si="22"/>
        <v>Alta</v>
      </c>
      <c r="L36" s="147">
        <f t="shared" si="23"/>
        <v>0.8</v>
      </c>
      <c r="M36" s="172" t="s">
        <v>147</v>
      </c>
      <c r="N36" s="147" t="str">
        <f ca="1">IF(NOT(ISERROR(MATCH(M36,'Tabla Impacto'!$B$221:$B$223,0))),'Tabla Impacto'!$F$223&amp;"Por favor no seleccionar los criterios de impacto(Afectación Económica o presupuestal y Pérdida Reputacional)",M36)</f>
        <v xml:space="preserve">     Entre 50 y 100 SMLMV </v>
      </c>
      <c r="O36" s="146" t="str">
        <f ca="1">IF(OR(N36='Tabla Impacto'!$C$11,N36='Tabla Impacto'!$D$11),"Leve",IF(OR(N36='Tabla Impacto'!$C$12,N36='Tabla Impacto'!$D$12),"Menor",IF(OR(N36='Tabla Impacto'!$C$13,N36='Tabla Impacto'!$D$13),"Moderado",IF(OR(N36='Tabla Impacto'!$C$14,N36='Tabla Impacto'!$D$14),"Mayor",IF(OR(N36='Tabla Impacto'!$C$15,N36='Tabla Impacto'!$D$15),"Catastrófico","")))))</f>
        <v>Moderado</v>
      </c>
      <c r="P36" s="147">
        <f t="shared" ca="1" si="24"/>
        <v>0.6</v>
      </c>
      <c r="Q36" s="148" t="str">
        <f t="shared" ca="1" si="25"/>
        <v>Alto</v>
      </c>
      <c r="R36" s="122">
        <v>1</v>
      </c>
      <c r="S36" s="150" t="s">
        <v>506</v>
      </c>
      <c r="T36" s="122" t="str">
        <f t="shared" si="16"/>
        <v>Probabilidad</v>
      </c>
      <c r="U36" s="127" t="s">
        <v>164</v>
      </c>
      <c r="V36" s="127" t="s">
        <v>172</v>
      </c>
      <c r="W36" s="129" t="str">
        <f t="shared" si="17"/>
        <v>40%</v>
      </c>
      <c r="X36" s="127" t="s">
        <v>175</v>
      </c>
      <c r="Y36" s="127" t="s">
        <v>180</v>
      </c>
      <c r="Z36" s="127" t="s">
        <v>184</v>
      </c>
      <c r="AA36" s="163" t="s">
        <v>221</v>
      </c>
      <c r="AB36" s="130">
        <f t="shared" si="26"/>
        <v>0.48</v>
      </c>
      <c r="AC36" s="131" t="str">
        <f t="shared" si="18"/>
        <v>Media</v>
      </c>
      <c r="AD36" s="129">
        <f t="shared" si="19"/>
        <v>0.48</v>
      </c>
      <c r="AE36" s="131" t="str">
        <f t="shared" ca="1" si="20"/>
        <v>Moderado</v>
      </c>
      <c r="AF36" s="129">
        <f t="shared" ca="1" si="27"/>
        <v>0.6</v>
      </c>
      <c r="AG36" s="132" t="str">
        <f t="shared" ca="1" si="21"/>
        <v>Moderado</v>
      </c>
      <c r="AH36" s="127" t="s">
        <v>195</v>
      </c>
      <c r="AI36" s="119"/>
      <c r="AJ36" s="117"/>
      <c r="AK36" s="120"/>
      <c r="AL36" s="120"/>
      <c r="AM36" s="119"/>
      <c r="AN36" s="117"/>
      <c r="AO36" s="18"/>
      <c r="AP36" s="18"/>
      <c r="AQ36" s="18"/>
      <c r="AR36" s="18"/>
      <c r="AS36" s="18"/>
      <c r="AT36" s="18"/>
      <c r="AU36" s="18"/>
      <c r="AV36" s="18"/>
      <c r="AW36" s="18"/>
      <c r="AX36" s="18"/>
      <c r="AY36" s="18"/>
      <c r="AZ36" s="18"/>
      <c r="BA36" s="18"/>
      <c r="BB36" s="18"/>
      <c r="BC36" s="18"/>
      <c r="BD36" s="18"/>
      <c r="BE36" s="18"/>
      <c r="BF36" s="18"/>
      <c r="BG36" s="18"/>
      <c r="BH36" s="18"/>
    </row>
    <row r="37" spans="1:60" ht="73.5" customHeight="1" x14ac:dyDescent="0.3">
      <c r="A37" s="122">
        <v>57</v>
      </c>
      <c r="B37" s="140" t="s">
        <v>417</v>
      </c>
      <c r="C37" s="140" t="s">
        <v>410</v>
      </c>
      <c r="D37" s="152" t="s">
        <v>558</v>
      </c>
      <c r="E37" s="140" t="s">
        <v>190</v>
      </c>
      <c r="F37" s="140" t="s">
        <v>261</v>
      </c>
      <c r="G37" s="155" t="s">
        <v>559</v>
      </c>
      <c r="H37" s="170" t="str">
        <f t="shared" si="15"/>
        <v xml:space="preserve">Posibilidad de afectación Económico por prescripción  de obligaciones pecuniarias debido a deficiencia en el procedimiento de notificación y  ejecutoria de actos administrativos </v>
      </c>
      <c r="I37" s="140" t="s">
        <v>200</v>
      </c>
      <c r="J37" s="122">
        <v>501</v>
      </c>
      <c r="K37" s="146" t="str">
        <f t="shared" si="22"/>
        <v>Alta</v>
      </c>
      <c r="L37" s="147">
        <f t="shared" si="23"/>
        <v>0.8</v>
      </c>
      <c r="M37" s="172" t="s">
        <v>149</v>
      </c>
      <c r="N37" s="147" t="str">
        <f ca="1">IF(NOT(ISERROR(MATCH(M37,'Tabla Impacto'!$B$221:$B$223,0))),'Tabla Impacto'!$F$223&amp;"Por favor no seleccionar los criterios de impacto(Afectación Económica o presupuestal y Pérdida Reputacional)",M37)</f>
        <v xml:space="preserve">     Entre 100 y 500 SMLMV </v>
      </c>
      <c r="O37" s="146" t="str">
        <f ca="1">IF(OR(N37='Tabla Impacto'!$C$11,N37='Tabla Impacto'!$D$11),"Leve",IF(OR(N37='Tabla Impacto'!$C$12,N37='Tabla Impacto'!$D$12),"Menor",IF(OR(N37='Tabla Impacto'!$C$13,N37='Tabla Impacto'!$D$13),"Moderado",IF(OR(N37='Tabla Impacto'!$C$14,N37='Tabla Impacto'!$D$14),"Mayor",IF(OR(N37='Tabla Impacto'!$C$15,N37='Tabla Impacto'!$D$15),"Catastrófico","")))))</f>
        <v>Mayor</v>
      </c>
      <c r="P37" s="147">
        <f t="shared" ca="1" si="24"/>
        <v>0.8</v>
      </c>
      <c r="Q37" s="148" t="str">
        <f t="shared" ca="1" si="25"/>
        <v>Alto</v>
      </c>
      <c r="R37" s="122">
        <v>1</v>
      </c>
      <c r="S37" s="150" t="s">
        <v>560</v>
      </c>
      <c r="T37" s="122" t="str">
        <f t="shared" si="16"/>
        <v>Probabilidad</v>
      </c>
      <c r="U37" s="127" t="s">
        <v>164</v>
      </c>
      <c r="V37" s="127" t="s">
        <v>172</v>
      </c>
      <c r="W37" s="129" t="str">
        <f t="shared" si="17"/>
        <v>40%</v>
      </c>
      <c r="X37" s="127" t="s">
        <v>175</v>
      </c>
      <c r="Y37" s="127" t="s">
        <v>180</v>
      </c>
      <c r="Z37" s="127" t="s">
        <v>184</v>
      </c>
      <c r="AA37" s="163" t="s">
        <v>221</v>
      </c>
      <c r="AB37" s="130">
        <f t="shared" si="26"/>
        <v>0.48</v>
      </c>
      <c r="AC37" s="131" t="str">
        <f t="shared" si="18"/>
        <v>Media</v>
      </c>
      <c r="AD37" s="129">
        <f t="shared" si="19"/>
        <v>0.48</v>
      </c>
      <c r="AE37" s="131" t="str">
        <f t="shared" ca="1" si="20"/>
        <v>Mayor</v>
      </c>
      <c r="AF37" s="129">
        <f t="shared" ca="1" si="27"/>
        <v>0.8</v>
      </c>
      <c r="AG37" s="132" t="str">
        <f t="shared" ca="1" si="21"/>
        <v>Alto</v>
      </c>
      <c r="AH37" s="127" t="s">
        <v>195</v>
      </c>
      <c r="AI37" s="119"/>
      <c r="AJ37" s="117"/>
      <c r="AK37" s="120"/>
      <c r="AL37" s="120"/>
      <c r="AM37" s="119"/>
      <c r="AN37" s="117"/>
      <c r="AO37" s="18"/>
      <c r="AP37" s="18"/>
      <c r="AQ37" s="18"/>
      <c r="AR37" s="18"/>
      <c r="AS37" s="18"/>
      <c r="AT37" s="18"/>
      <c r="AU37" s="18"/>
      <c r="AV37" s="18"/>
      <c r="AW37" s="18"/>
      <c r="AX37" s="18"/>
      <c r="AY37" s="18"/>
      <c r="AZ37" s="18"/>
      <c r="BA37" s="18"/>
      <c r="BB37" s="18"/>
      <c r="BC37" s="18"/>
      <c r="BD37" s="18"/>
      <c r="BE37" s="18"/>
      <c r="BF37" s="18"/>
      <c r="BG37" s="18"/>
      <c r="BH37" s="18"/>
    </row>
    <row r="38" spans="1:60" ht="78.75" customHeight="1" x14ac:dyDescent="0.3">
      <c r="A38" s="122">
        <v>3</v>
      </c>
      <c r="B38" s="140" t="s">
        <v>409</v>
      </c>
      <c r="C38" s="142" t="s">
        <v>414</v>
      </c>
      <c r="D38" s="152" t="s">
        <v>599</v>
      </c>
      <c r="E38" s="140" t="s">
        <v>192</v>
      </c>
      <c r="F38" s="140" t="s">
        <v>262</v>
      </c>
      <c r="G38" s="155" t="s">
        <v>509</v>
      </c>
      <c r="H38" s="170" t="str">
        <f t="shared" si="15"/>
        <v xml:space="preserve">Posibilidad de afectación Reputacional por adopción de decisiones fuera de términos legales debido a alto número de solicitudes de trámites ambientes </v>
      </c>
      <c r="I38" s="140" t="s">
        <v>200</v>
      </c>
      <c r="J38" s="122">
        <v>501</v>
      </c>
      <c r="K38" s="146" t="str">
        <f t="shared" si="22"/>
        <v>Alta</v>
      </c>
      <c r="L38" s="147">
        <f t="shared" si="23"/>
        <v>0.8</v>
      </c>
      <c r="M38" s="172" t="s">
        <v>147</v>
      </c>
      <c r="N38" s="147" t="str">
        <f ca="1">IF(NOT(ISERROR(MATCH(M38,'Tabla Impacto'!$B$221:$B$223,0))),'Tabla Impacto'!$F$223&amp;"Por favor no seleccionar los criterios de impacto(Afectación Económica o presupuestal y Pérdida Reputacional)",M38)</f>
        <v xml:space="preserve">     Entre 50 y 100 SMLMV </v>
      </c>
      <c r="O38" s="146" t="str">
        <f ca="1">IF(OR(N38='Tabla Impacto'!$C$11,N38='Tabla Impacto'!$D$11),"Leve",IF(OR(N38='Tabla Impacto'!$C$12,N38='Tabla Impacto'!$D$12),"Menor",IF(OR(N38='Tabla Impacto'!$C$13,N38='Tabla Impacto'!$D$13),"Moderado",IF(OR(N38='Tabla Impacto'!$C$14,N38='Tabla Impacto'!$D$14),"Mayor",IF(OR(N38='Tabla Impacto'!$C$15,N38='Tabla Impacto'!$D$15),"Catastrófico","")))))</f>
        <v>Moderado</v>
      </c>
      <c r="P38" s="147">
        <f t="shared" ca="1" si="24"/>
        <v>0.6</v>
      </c>
      <c r="Q38" s="148" t="str">
        <f t="shared" ca="1" si="25"/>
        <v>Alto</v>
      </c>
      <c r="R38" s="122">
        <v>2</v>
      </c>
      <c r="S38" s="150" t="s">
        <v>510</v>
      </c>
      <c r="T38" s="122" t="str">
        <f t="shared" si="16"/>
        <v>Probabilidad</v>
      </c>
      <c r="U38" s="127" t="s">
        <v>164</v>
      </c>
      <c r="V38" s="127" t="s">
        <v>172</v>
      </c>
      <c r="W38" s="129" t="str">
        <f t="shared" si="17"/>
        <v>40%</v>
      </c>
      <c r="X38" s="127" t="s">
        <v>175</v>
      </c>
      <c r="Y38" s="127" t="s">
        <v>180</v>
      </c>
      <c r="Z38" s="127" t="s">
        <v>184</v>
      </c>
      <c r="AA38" s="163" t="s">
        <v>221</v>
      </c>
      <c r="AB38" s="130">
        <f t="shared" si="26"/>
        <v>0.48</v>
      </c>
      <c r="AC38" s="131" t="str">
        <f t="shared" si="18"/>
        <v>Media</v>
      </c>
      <c r="AD38" s="129">
        <f t="shared" si="19"/>
        <v>0.48</v>
      </c>
      <c r="AE38" s="131" t="str">
        <f t="shared" ca="1" si="20"/>
        <v>Moderado</v>
      </c>
      <c r="AF38" s="129">
        <f t="shared" ca="1" si="27"/>
        <v>0.6</v>
      </c>
      <c r="AG38" s="132" t="str">
        <f t="shared" ca="1" si="21"/>
        <v>Moderado</v>
      </c>
      <c r="AH38" s="127" t="s">
        <v>195</v>
      </c>
      <c r="AI38" s="119"/>
      <c r="AJ38" s="117"/>
      <c r="AK38" s="120"/>
      <c r="AL38" s="120"/>
      <c r="AM38" s="119"/>
      <c r="AN38" s="117"/>
      <c r="AO38" s="18"/>
      <c r="AP38" s="18"/>
      <c r="AQ38" s="18"/>
      <c r="AR38" s="18"/>
      <c r="AS38" s="18"/>
      <c r="AT38" s="18"/>
      <c r="AU38" s="18"/>
      <c r="AV38" s="18"/>
      <c r="AW38" s="18"/>
      <c r="AX38" s="18"/>
      <c r="AY38" s="18"/>
      <c r="AZ38" s="18"/>
      <c r="BA38" s="18"/>
      <c r="BB38" s="18"/>
      <c r="BC38" s="18"/>
      <c r="BD38" s="18"/>
      <c r="BE38" s="18"/>
      <c r="BF38" s="18"/>
      <c r="BG38" s="18"/>
      <c r="BH38" s="18"/>
    </row>
    <row r="39" spans="1:60" ht="268.05" customHeight="1" x14ac:dyDescent="0.3">
      <c r="A39" s="122">
        <v>60</v>
      </c>
      <c r="B39" s="140" t="s">
        <v>416</v>
      </c>
      <c r="C39" s="140" t="s">
        <v>410</v>
      </c>
      <c r="D39" s="152" t="s">
        <v>532</v>
      </c>
      <c r="E39" s="140" t="s">
        <v>190</v>
      </c>
      <c r="F39" s="197" t="s">
        <v>533</v>
      </c>
      <c r="G39" s="198" t="s">
        <v>534</v>
      </c>
      <c r="H39" s="170" t="str">
        <f t="shared" si="15"/>
        <v>Posibilidad de afectación Económico por Sanciones impuestas por los entes de control debido a Desconocimiento de los lineamientos del Manual de Contratacón de la Corporacion Autonoma Regional del Tolima y  la normatividad legal vigente que pueden generar dificultad en la unificación de criterios para la realización de los procesos contractuales y/o falta de conocimiento en la elaboración de la etapa precontractual por parte de los estructurados de procesos en las oficinas generadoras de la necesidad</v>
      </c>
      <c r="I39" s="140" t="s">
        <v>200</v>
      </c>
      <c r="J39" s="122">
        <v>501</v>
      </c>
      <c r="K39" s="146" t="str">
        <f t="shared" si="22"/>
        <v>Alta</v>
      </c>
      <c r="L39" s="147">
        <f t="shared" si="23"/>
        <v>0.8</v>
      </c>
      <c r="M39" s="172" t="s">
        <v>147</v>
      </c>
      <c r="N39" s="147" t="str">
        <f ca="1">IF(NOT(ISERROR(MATCH(M39,'Tabla Impacto'!$B$221:$B$223,0))),'Tabla Impacto'!$F$223&amp;"Por favor no seleccionar los criterios de impacto(Afectación Económica o presupuestal y Pérdida Reputacional)",M39)</f>
        <v xml:space="preserve">     Entre 50 y 100 SMLMV </v>
      </c>
      <c r="O39" s="146" t="str">
        <f ca="1">IF(OR(N39='Tabla Impacto'!$C$11,N39='Tabla Impacto'!$D$11),"Leve",IF(OR(N39='Tabla Impacto'!$C$12,N39='Tabla Impacto'!$D$12),"Menor",IF(OR(N39='Tabla Impacto'!$C$13,N39='Tabla Impacto'!$D$13),"Moderado",IF(OR(N39='Tabla Impacto'!$C$14,N39='Tabla Impacto'!$D$14),"Mayor",IF(OR(N39='Tabla Impacto'!$C$15,N39='Tabla Impacto'!$D$15),"Catastrófico","")))))</f>
        <v>Moderado</v>
      </c>
      <c r="P39" s="147">
        <f t="shared" ca="1" si="24"/>
        <v>0.6</v>
      </c>
      <c r="Q39" s="148" t="str">
        <f t="shared" ca="1" si="25"/>
        <v>Alto</v>
      </c>
      <c r="R39" s="122">
        <v>2</v>
      </c>
      <c r="S39" s="150" t="s">
        <v>535</v>
      </c>
      <c r="T39" s="122" t="str">
        <f t="shared" si="16"/>
        <v>Probabilidad</v>
      </c>
      <c r="U39" s="127" t="s">
        <v>164</v>
      </c>
      <c r="V39" s="127" t="s">
        <v>172</v>
      </c>
      <c r="W39" s="129" t="str">
        <f t="shared" si="17"/>
        <v>40%</v>
      </c>
      <c r="X39" s="127" t="s">
        <v>175</v>
      </c>
      <c r="Y39" s="127" t="s">
        <v>180</v>
      </c>
      <c r="Z39" s="127" t="s">
        <v>184</v>
      </c>
      <c r="AA39" s="163" t="s">
        <v>221</v>
      </c>
      <c r="AB39" s="130">
        <f t="shared" si="26"/>
        <v>0.48</v>
      </c>
      <c r="AC39" s="131" t="str">
        <f t="shared" si="18"/>
        <v>Media</v>
      </c>
      <c r="AD39" s="129">
        <f t="shared" si="19"/>
        <v>0.48</v>
      </c>
      <c r="AE39" s="131" t="str">
        <f t="shared" ca="1" si="20"/>
        <v>Moderado</v>
      </c>
      <c r="AF39" s="129">
        <f t="shared" ca="1" si="27"/>
        <v>0.6</v>
      </c>
      <c r="AG39" s="132" t="str">
        <f t="shared" ca="1" si="21"/>
        <v>Moderado</v>
      </c>
      <c r="AH39" s="127" t="s">
        <v>195</v>
      </c>
      <c r="AI39" s="119"/>
      <c r="AJ39" s="117"/>
      <c r="AK39" s="120"/>
      <c r="AL39" s="120"/>
      <c r="AM39" s="119"/>
      <c r="AN39" s="117"/>
      <c r="AO39" s="18"/>
      <c r="AP39" s="18"/>
      <c r="AQ39" s="18"/>
      <c r="AR39" s="18"/>
      <c r="AS39" s="18"/>
      <c r="AT39" s="18"/>
      <c r="AU39" s="18"/>
      <c r="AV39" s="18"/>
      <c r="AW39" s="18"/>
      <c r="AX39" s="18"/>
      <c r="AY39" s="18"/>
      <c r="AZ39" s="18"/>
      <c r="BA39" s="18"/>
      <c r="BB39" s="18"/>
      <c r="BC39" s="18"/>
      <c r="BD39" s="18"/>
      <c r="BE39" s="18"/>
      <c r="BF39" s="18"/>
      <c r="BG39" s="18"/>
      <c r="BH39" s="18"/>
    </row>
    <row r="40" spans="1:60" ht="90.75" customHeight="1" x14ac:dyDescent="0.3">
      <c r="A40" s="122">
        <v>61</v>
      </c>
      <c r="B40" s="140" t="s">
        <v>416</v>
      </c>
      <c r="C40" s="140" t="s">
        <v>410</v>
      </c>
      <c r="D40" s="152" t="s">
        <v>532</v>
      </c>
      <c r="E40" s="140" t="s">
        <v>431</v>
      </c>
      <c r="F40" s="197" t="s">
        <v>536</v>
      </c>
      <c r="G40" s="198" t="s">
        <v>537</v>
      </c>
      <c r="H40" s="170" t="str">
        <f t="shared" si="15"/>
        <v>Posibilidad de afectación Económica y Reputacional por sanciones disciplinarias por parte de los entes de control por el incumplimiento de los terminos contractuales (Cronogramas) y/o afectacion del principio de publicidad debido a Publicacion tardia de los documentos originadas en las diferentes etapas del proceso y/o contrato en la plataforma transaccional SECOP II</v>
      </c>
      <c r="I40" s="140" t="s">
        <v>200</v>
      </c>
      <c r="J40" s="122">
        <v>350</v>
      </c>
      <c r="K40" s="146" t="str">
        <f t="shared" si="22"/>
        <v>Media</v>
      </c>
      <c r="L40" s="147">
        <f t="shared" si="23"/>
        <v>0.6</v>
      </c>
      <c r="M40" s="172" t="s">
        <v>147</v>
      </c>
      <c r="N40" s="147" t="str">
        <f ca="1">IF(NOT(ISERROR(MATCH(M40,'Tabla Impacto'!$B$221:$B$223,0))),'Tabla Impacto'!$F$223&amp;"Por favor no seleccionar los criterios de impacto(Afectación Económica o presupuestal y Pérdida Reputacional)",M40)</f>
        <v xml:space="preserve">     Entre 50 y 100 SMLMV </v>
      </c>
      <c r="O40" s="146" t="str">
        <f ca="1">IF(OR(N40='Tabla Impacto'!$C$11,N40='Tabla Impacto'!$D$11),"Leve",IF(OR(N40='Tabla Impacto'!$C$12,N40='Tabla Impacto'!$D$12),"Menor",IF(OR(N40='Tabla Impacto'!$C$13,N40='Tabla Impacto'!$D$13),"Moderado",IF(OR(N40='Tabla Impacto'!$C$14,N40='Tabla Impacto'!$D$14),"Mayor",IF(OR(N40='Tabla Impacto'!$C$15,N40='Tabla Impacto'!$D$15),"Catastrófico","")))))</f>
        <v>Moderado</v>
      </c>
      <c r="P40" s="147">
        <f t="shared" ca="1" si="24"/>
        <v>0.6</v>
      </c>
      <c r="Q40" s="148" t="str">
        <f t="shared" ca="1" si="25"/>
        <v>Moderado</v>
      </c>
      <c r="R40" s="122">
        <v>1</v>
      </c>
      <c r="S40" s="150" t="s">
        <v>538</v>
      </c>
      <c r="T40" s="122" t="str">
        <f t="shared" si="16"/>
        <v>Probabilidad</v>
      </c>
      <c r="U40" s="127" t="s">
        <v>164</v>
      </c>
      <c r="V40" s="127" t="s">
        <v>172</v>
      </c>
      <c r="W40" s="129" t="str">
        <f t="shared" si="17"/>
        <v>40%</v>
      </c>
      <c r="X40" s="127" t="s">
        <v>175</v>
      </c>
      <c r="Y40" s="127" t="s">
        <v>180</v>
      </c>
      <c r="Z40" s="127" t="s">
        <v>184</v>
      </c>
      <c r="AA40" s="163" t="s">
        <v>221</v>
      </c>
      <c r="AB40" s="130">
        <f t="shared" si="26"/>
        <v>0.36</v>
      </c>
      <c r="AC40" s="131" t="str">
        <f t="shared" si="18"/>
        <v>Baja</v>
      </c>
      <c r="AD40" s="129">
        <f t="shared" si="19"/>
        <v>0.36</v>
      </c>
      <c r="AE40" s="131" t="str">
        <f t="shared" ca="1" si="20"/>
        <v>Moderado</v>
      </c>
      <c r="AF40" s="129">
        <f t="shared" ca="1" si="27"/>
        <v>0.6</v>
      </c>
      <c r="AG40" s="132" t="str">
        <f t="shared" ca="1" si="21"/>
        <v>Moderado</v>
      </c>
      <c r="AH40" s="127" t="s">
        <v>195</v>
      </c>
      <c r="AI40" s="119"/>
      <c r="AJ40" s="117"/>
      <c r="AK40" s="120"/>
      <c r="AL40" s="120"/>
      <c r="AM40" s="119"/>
      <c r="AN40" s="117"/>
      <c r="AO40" s="18"/>
      <c r="AP40" s="18"/>
      <c r="AQ40" s="18"/>
      <c r="AR40" s="18"/>
      <c r="AS40" s="18"/>
      <c r="AT40" s="18"/>
      <c r="AU40" s="18"/>
      <c r="AV40" s="18"/>
      <c r="AW40" s="18"/>
      <c r="AX40" s="18"/>
      <c r="AY40" s="18"/>
      <c r="AZ40" s="18"/>
      <c r="BA40" s="18"/>
      <c r="BB40" s="18"/>
      <c r="BC40" s="18"/>
      <c r="BD40" s="18"/>
      <c r="BE40" s="18"/>
      <c r="BF40" s="18"/>
      <c r="BG40" s="18"/>
      <c r="BH40" s="18"/>
    </row>
    <row r="41" spans="1:60" ht="130.5" customHeight="1" x14ac:dyDescent="0.3">
      <c r="A41" s="122">
        <v>62</v>
      </c>
      <c r="B41" s="140" t="s">
        <v>416</v>
      </c>
      <c r="C41" s="140" t="s">
        <v>410</v>
      </c>
      <c r="D41" s="152" t="s">
        <v>539</v>
      </c>
      <c r="E41" s="140" t="s">
        <v>431</v>
      </c>
      <c r="F41" s="197" t="s">
        <v>543</v>
      </c>
      <c r="G41" s="199" t="s">
        <v>544</v>
      </c>
      <c r="H41" s="170" t="str">
        <f t="shared" si="15"/>
        <v>Posibilidad de afectación Económica y Reputacional por Imposicion de sanciones o investigaciones disciplinarias, penales y fiscales por el incumplimiento de los requisitos de ejecucion contractual debido a Indebida o tardía  aprobacion de las garantías contractuales exigidas en los contratos</v>
      </c>
      <c r="I41" s="140" t="s">
        <v>200</v>
      </c>
      <c r="J41" s="122">
        <v>150</v>
      </c>
      <c r="K41" s="146" t="str">
        <f t="shared" si="22"/>
        <v>Media</v>
      </c>
      <c r="L41" s="147">
        <f t="shared" si="23"/>
        <v>0.6</v>
      </c>
      <c r="M41" s="172" t="s">
        <v>149</v>
      </c>
      <c r="N41" s="147" t="str">
        <f ca="1">IF(NOT(ISERROR(MATCH(M41,'Tabla Impacto'!$B$221:$B$223,0))),'Tabla Impacto'!$F$223&amp;"Por favor no seleccionar los criterios de impacto(Afectación Económica o presupuestal y Pérdida Reputacional)",M41)</f>
        <v xml:space="preserve">     Entre 100 y 500 SMLMV </v>
      </c>
      <c r="O41" s="146" t="str">
        <f ca="1">IF(OR(N41='Tabla Impacto'!$C$11,N41='Tabla Impacto'!$D$11),"Leve",IF(OR(N41='Tabla Impacto'!$C$12,N41='Tabla Impacto'!$D$12),"Menor",IF(OR(N41='Tabla Impacto'!$C$13,N41='Tabla Impacto'!$D$13),"Moderado",IF(OR(N41='Tabla Impacto'!$C$14,N41='Tabla Impacto'!$D$14),"Mayor",IF(OR(N41='Tabla Impacto'!$C$15,N41='Tabla Impacto'!$D$15),"Catastrófico","")))))</f>
        <v>Mayor</v>
      </c>
      <c r="P41" s="147">
        <f t="shared" ca="1" si="24"/>
        <v>0.8</v>
      </c>
      <c r="Q41" s="148" t="str">
        <f t="shared" ca="1" si="25"/>
        <v>Alto</v>
      </c>
      <c r="R41" s="122">
        <v>1</v>
      </c>
      <c r="S41" s="150" t="s">
        <v>545</v>
      </c>
      <c r="T41" s="122" t="str">
        <f t="shared" si="16"/>
        <v>Probabilidad</v>
      </c>
      <c r="U41" s="127" t="s">
        <v>164</v>
      </c>
      <c r="V41" s="127" t="s">
        <v>172</v>
      </c>
      <c r="W41" s="129" t="str">
        <f t="shared" si="17"/>
        <v>40%</v>
      </c>
      <c r="X41" s="127" t="s">
        <v>175</v>
      </c>
      <c r="Y41" s="127" t="s">
        <v>180</v>
      </c>
      <c r="Z41" s="127" t="s">
        <v>184</v>
      </c>
      <c r="AA41" s="163" t="s">
        <v>221</v>
      </c>
      <c r="AB41" s="130">
        <f t="shared" si="26"/>
        <v>0.36</v>
      </c>
      <c r="AC41" s="131" t="str">
        <f t="shared" si="18"/>
        <v>Baja</v>
      </c>
      <c r="AD41" s="129">
        <f t="shared" si="19"/>
        <v>0.36</v>
      </c>
      <c r="AE41" s="131" t="str">
        <f t="shared" ca="1" si="20"/>
        <v>Mayor</v>
      </c>
      <c r="AF41" s="129">
        <f t="shared" ca="1" si="27"/>
        <v>0.8</v>
      </c>
      <c r="AG41" s="132" t="str">
        <f t="shared" ca="1" si="21"/>
        <v>Alto</v>
      </c>
      <c r="AH41" s="127" t="s">
        <v>195</v>
      </c>
      <c r="AI41" s="119"/>
      <c r="AJ41" s="117"/>
      <c r="AK41" s="120"/>
      <c r="AL41" s="120"/>
      <c r="AM41" s="119"/>
      <c r="AN41" s="117"/>
      <c r="AO41" s="18"/>
      <c r="AP41" s="18"/>
      <c r="AQ41" s="18"/>
      <c r="AR41" s="18"/>
      <c r="AS41" s="18"/>
      <c r="AT41" s="18"/>
      <c r="AU41" s="18"/>
      <c r="AV41" s="18"/>
      <c r="AW41" s="18"/>
      <c r="AX41" s="18"/>
      <c r="AY41" s="18"/>
      <c r="AZ41" s="18"/>
      <c r="BA41" s="18"/>
      <c r="BB41" s="18"/>
      <c r="BC41" s="18"/>
      <c r="BD41" s="18"/>
      <c r="BE41" s="18"/>
      <c r="BF41" s="18"/>
      <c r="BG41" s="18"/>
      <c r="BH41" s="18"/>
    </row>
    <row r="42" spans="1:60" ht="135.75" customHeight="1" x14ac:dyDescent="0.3">
      <c r="A42" s="122">
        <v>13</v>
      </c>
      <c r="B42" s="140" t="s">
        <v>413</v>
      </c>
      <c r="C42" s="140" t="s">
        <v>410</v>
      </c>
      <c r="D42" s="152" t="s">
        <v>350</v>
      </c>
      <c r="E42" s="140" t="s">
        <v>190</v>
      </c>
      <c r="F42" s="140" t="s">
        <v>351</v>
      </c>
      <c r="G42" s="155" t="s">
        <v>352</v>
      </c>
      <c r="H42" s="170" t="str">
        <f t="shared" si="15"/>
        <v>Posibilidad de afectación Económico por incumplimiento de requisitos legales en el sistema de gestión de Calidad y sistema de Gestión Ambiental aplicables a la entidad, que genere sanciones legales debido a falta de actualización y revisión por cambio en legislación aplicable, Cambio de Gobierno y Políticas Públicas que definen planes, programas, proyectos y políticas de gobierno</v>
      </c>
      <c r="I42" s="140" t="s">
        <v>200</v>
      </c>
      <c r="J42" s="122">
        <v>24</v>
      </c>
      <c r="K42" s="146" t="str">
        <f t="shared" si="22"/>
        <v>Baja</v>
      </c>
      <c r="L42" s="147">
        <f t="shared" si="23"/>
        <v>0.4</v>
      </c>
      <c r="M42" s="172" t="s">
        <v>147</v>
      </c>
      <c r="N42" s="147" t="str">
        <f ca="1">IF(NOT(ISERROR(MATCH(M42,'Tabla Impacto'!$B$221:$B$223,0))),'Tabla Impacto'!$F$223&amp;"Por favor no seleccionar los criterios de impacto(Afectación Económica o presupuestal y Pérdida Reputacional)",M42)</f>
        <v xml:space="preserve">     Entre 50 y 100 SMLMV </v>
      </c>
      <c r="O42" s="146" t="str">
        <f ca="1">IF(OR(N42='Tabla Impacto'!$C$11,N42='Tabla Impacto'!$D$11),"Leve",IF(OR(N42='Tabla Impacto'!$C$12,N42='Tabla Impacto'!$D$12),"Menor",IF(OR(N42='Tabla Impacto'!$C$13,N42='Tabla Impacto'!$D$13),"Moderado",IF(OR(N42='Tabla Impacto'!$C$14,N42='Tabla Impacto'!$D$14),"Mayor",IF(OR(N42='Tabla Impacto'!$C$15,N42='Tabla Impacto'!$D$15),"Catastrófico","")))))</f>
        <v>Moderado</v>
      </c>
      <c r="P42" s="147">
        <f t="shared" ca="1" si="24"/>
        <v>0.6</v>
      </c>
      <c r="Q42" s="148" t="str">
        <f t="shared" ca="1" si="25"/>
        <v>Moderado</v>
      </c>
      <c r="R42" s="122">
        <v>1</v>
      </c>
      <c r="S42" s="150" t="s">
        <v>353</v>
      </c>
      <c r="T42" s="122" t="str">
        <f t="shared" si="16"/>
        <v>Probabilidad</v>
      </c>
      <c r="U42" s="127" t="s">
        <v>164</v>
      </c>
      <c r="V42" s="127" t="s">
        <v>172</v>
      </c>
      <c r="W42" s="129" t="str">
        <f t="shared" si="17"/>
        <v>40%</v>
      </c>
      <c r="X42" s="127" t="s">
        <v>175</v>
      </c>
      <c r="Y42" s="127" t="s">
        <v>180</v>
      </c>
      <c r="Z42" s="127" t="s">
        <v>184</v>
      </c>
      <c r="AA42" s="163" t="s">
        <v>221</v>
      </c>
      <c r="AB42" s="130">
        <f t="shared" si="26"/>
        <v>0.24</v>
      </c>
      <c r="AC42" s="131" t="str">
        <f t="shared" si="18"/>
        <v>Baja</v>
      </c>
      <c r="AD42" s="129">
        <f t="shared" si="19"/>
        <v>0.24</v>
      </c>
      <c r="AE42" s="131" t="str">
        <f t="shared" ca="1" si="20"/>
        <v>Moderado</v>
      </c>
      <c r="AF42" s="129">
        <f t="shared" ca="1" si="27"/>
        <v>0.6</v>
      </c>
      <c r="AG42" s="132" t="str">
        <f t="shared" ca="1" si="21"/>
        <v>Moderado</v>
      </c>
      <c r="AH42" s="127" t="s">
        <v>195</v>
      </c>
      <c r="AI42" s="119"/>
      <c r="AJ42" s="117"/>
      <c r="AK42" s="120"/>
      <c r="AL42" s="120"/>
      <c r="AM42" s="119"/>
      <c r="AN42" s="117"/>
      <c r="AO42" s="18" t="s">
        <v>465</v>
      </c>
      <c r="AP42" s="18"/>
      <c r="AQ42" s="18"/>
      <c r="AR42" s="18"/>
      <c r="AS42" s="18"/>
      <c r="AT42" s="18"/>
      <c r="AU42" s="18"/>
      <c r="AV42" s="18"/>
      <c r="AW42" s="18"/>
      <c r="AX42" s="18"/>
      <c r="AY42" s="18"/>
      <c r="AZ42" s="18"/>
      <c r="BA42" s="18"/>
      <c r="BB42" s="18"/>
      <c r="BC42" s="18"/>
      <c r="BD42" s="18"/>
      <c r="BE42" s="18"/>
      <c r="BF42" s="18"/>
      <c r="BG42" s="18"/>
      <c r="BH42" s="18"/>
    </row>
    <row r="43" spans="1:60" ht="76.5" customHeight="1" x14ac:dyDescent="0.3">
      <c r="A43" s="122">
        <v>66</v>
      </c>
      <c r="B43" s="140" t="s">
        <v>417</v>
      </c>
      <c r="C43" s="140" t="s">
        <v>410</v>
      </c>
      <c r="D43" s="152" t="s">
        <v>263</v>
      </c>
      <c r="E43" s="140" t="s">
        <v>190</v>
      </c>
      <c r="F43" s="197" t="s">
        <v>278</v>
      </c>
      <c r="G43" s="200" t="s">
        <v>561</v>
      </c>
      <c r="H43" s="170" t="str">
        <f t="shared" si="15"/>
        <v xml:space="preserve">Posibilidad de afectación Económico por bajos recaudos y/o mora en el pago por parte de los usuarios debido a demora en la entrega de los recibos sistematizados por parte de la empresa de correo certificado </v>
      </c>
      <c r="I43" s="140" t="s">
        <v>200</v>
      </c>
      <c r="J43" s="122">
        <v>12</v>
      </c>
      <c r="K43" s="146" t="str">
        <f t="shared" si="22"/>
        <v>Baja</v>
      </c>
      <c r="L43" s="147">
        <f t="shared" si="23"/>
        <v>0.4</v>
      </c>
      <c r="M43" s="172" t="s">
        <v>149</v>
      </c>
      <c r="N43" s="147" t="str">
        <f ca="1">IF(NOT(ISERROR(MATCH(M43,'Tabla Impacto'!$B$221:$B$223,0))),'Tabla Impacto'!$F$223&amp;"Por favor no seleccionar los criterios de impacto(Afectación Económica o presupuestal y Pérdida Reputacional)",M43)</f>
        <v xml:space="preserve">     Entre 100 y 500 SMLMV </v>
      </c>
      <c r="O43" s="146" t="str">
        <f ca="1">IF(OR(N43='Tabla Impacto'!$C$11,N43='Tabla Impacto'!$D$11),"Leve",IF(OR(N43='Tabla Impacto'!$C$12,N43='Tabla Impacto'!$D$12),"Menor",IF(OR(N43='Tabla Impacto'!$C$13,N43='Tabla Impacto'!$D$13),"Moderado",IF(OR(N43='Tabla Impacto'!$C$14,N43='Tabla Impacto'!$D$14),"Mayor",IF(OR(N43='Tabla Impacto'!$C$15,N43='Tabla Impacto'!$D$15),"Catastrófico","")))))</f>
        <v>Mayor</v>
      </c>
      <c r="P43" s="147">
        <f t="shared" ca="1" si="24"/>
        <v>0.8</v>
      </c>
      <c r="Q43" s="148" t="str">
        <f t="shared" ca="1" si="25"/>
        <v>Alto</v>
      </c>
      <c r="R43" s="122">
        <v>1</v>
      </c>
      <c r="S43" s="150" t="s">
        <v>562</v>
      </c>
      <c r="T43" s="122" t="str">
        <f t="shared" si="16"/>
        <v>Probabilidad</v>
      </c>
      <c r="U43" s="127" t="s">
        <v>164</v>
      </c>
      <c r="V43" s="127" t="s">
        <v>172</v>
      </c>
      <c r="W43" s="129" t="str">
        <f t="shared" si="17"/>
        <v>40%</v>
      </c>
      <c r="X43" s="127" t="s">
        <v>175</v>
      </c>
      <c r="Y43" s="127" t="s">
        <v>180</v>
      </c>
      <c r="Z43" s="127" t="s">
        <v>184</v>
      </c>
      <c r="AA43" s="163" t="s">
        <v>221</v>
      </c>
      <c r="AB43" s="130">
        <f t="shared" si="26"/>
        <v>0.24</v>
      </c>
      <c r="AC43" s="131" t="str">
        <f t="shared" si="18"/>
        <v>Baja</v>
      </c>
      <c r="AD43" s="129">
        <f t="shared" si="19"/>
        <v>0.24</v>
      </c>
      <c r="AE43" s="131" t="str">
        <f t="shared" ca="1" si="20"/>
        <v>Mayor</v>
      </c>
      <c r="AF43" s="129">
        <f t="shared" ca="1" si="27"/>
        <v>0.8</v>
      </c>
      <c r="AG43" s="132" t="str">
        <f t="shared" ca="1" si="21"/>
        <v>Alto</v>
      </c>
      <c r="AH43" s="127" t="s">
        <v>195</v>
      </c>
      <c r="AI43" s="119"/>
      <c r="AJ43" s="117"/>
      <c r="AK43" s="120"/>
      <c r="AL43" s="120"/>
      <c r="AM43" s="119"/>
      <c r="AN43" s="117"/>
      <c r="AO43" s="18"/>
      <c r="AP43" s="18"/>
      <c r="AQ43" s="18"/>
      <c r="AR43" s="18"/>
      <c r="AS43" s="18"/>
      <c r="AT43" s="18"/>
      <c r="AU43" s="18"/>
      <c r="AV43" s="18"/>
      <c r="AW43" s="18"/>
      <c r="AX43" s="18"/>
      <c r="AY43" s="18"/>
      <c r="AZ43" s="18"/>
      <c r="BA43" s="18"/>
      <c r="BB43" s="18"/>
      <c r="BC43" s="18"/>
      <c r="BD43" s="18"/>
      <c r="BE43" s="18"/>
      <c r="BF43" s="18"/>
      <c r="BG43" s="18"/>
      <c r="BH43" s="18"/>
    </row>
    <row r="44" spans="1:60" ht="69.75" customHeight="1" x14ac:dyDescent="0.3">
      <c r="A44" s="122">
        <v>69</v>
      </c>
      <c r="B44" s="140" t="s">
        <v>252</v>
      </c>
      <c r="C44" s="140" t="s">
        <v>410</v>
      </c>
      <c r="D44" s="152" t="s">
        <v>264</v>
      </c>
      <c r="E44" s="140" t="s">
        <v>190</v>
      </c>
      <c r="F44" s="140" t="s">
        <v>354</v>
      </c>
      <c r="G44" s="155" t="s">
        <v>279</v>
      </c>
      <c r="H44" s="170" t="str">
        <f t="shared" si="15"/>
        <v>Posibilidad de afectación Económico por perdida de rentabilidad, seguridad y/o liquidez de los títulos valores  debido a un deficiente seguimiento de vencimientos de valores</v>
      </c>
      <c r="I44" s="140" t="s">
        <v>200</v>
      </c>
      <c r="J44" s="122">
        <v>2</v>
      </c>
      <c r="K44" s="146" t="str">
        <f t="shared" ref="K44:K68" si="28">IF(J44&lt;=0,"",IF(J44&lt;=2,"Muy Baja",IF(J44&lt;=24,"Baja",IF(J44&lt;=500,"Media",IF(J44&lt;=5000,"Alta","Muy Alta")))))</f>
        <v>Muy Baja</v>
      </c>
      <c r="L44" s="147">
        <f t="shared" ref="L44:L68" si="29">IF(K44="","",IF(K44="Muy Baja",0.2,IF(K44="Baja",0.4,IF(K44="Media",0.6,IF(K44="Alta",0.8,IF(K44="Muy Alta",1,))))))</f>
        <v>0.2</v>
      </c>
      <c r="M44" s="172" t="s">
        <v>147</v>
      </c>
      <c r="N44" s="147" t="str">
        <f ca="1">IF(NOT(ISERROR(MATCH(M44,'Tabla Impacto'!$B$221:$B$223,0))),'Tabla Impacto'!$F$223&amp;"Por favor no seleccionar los criterios de impacto(Afectación Económica o presupuestal y Pérdida Reputacional)",M44)</f>
        <v xml:space="preserve">     Entre 50 y 100 SMLMV </v>
      </c>
      <c r="O44" s="146" t="str">
        <f ca="1">IF(OR(N44='Tabla Impacto'!$C$11,N44='Tabla Impacto'!$D$11),"Leve",IF(OR(N44='Tabla Impacto'!$C$12,N44='Tabla Impacto'!$D$12),"Menor",IF(OR(N44='Tabla Impacto'!$C$13,N44='Tabla Impacto'!$D$13),"Moderado",IF(OR(N44='Tabla Impacto'!$C$14,N44='Tabla Impacto'!$D$14),"Mayor",IF(OR(N44='Tabla Impacto'!$C$15,N44='Tabla Impacto'!$D$15),"Catastrófico","")))))</f>
        <v>Moderado</v>
      </c>
      <c r="P44" s="147">
        <f t="shared" ref="P44:P68" ca="1" si="30">IF(O44="","",IF(O44="Leve",0.2,IF(O44="Menor",0.4,IF(O44="Moderado",0.6,IF(O44="Mayor",0.8,IF(O44="Catastrófico",1,))))))</f>
        <v>0.6</v>
      </c>
      <c r="Q44" s="148" t="str">
        <f t="shared" ref="Q44:Q68" ca="1" si="3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Moderado</v>
      </c>
      <c r="R44" s="122">
        <v>1</v>
      </c>
      <c r="S44" s="150" t="s">
        <v>280</v>
      </c>
      <c r="T44" s="122" t="str">
        <f t="shared" si="16"/>
        <v>Probabilidad</v>
      </c>
      <c r="U44" s="127" t="s">
        <v>164</v>
      </c>
      <c r="V44" s="127" t="s">
        <v>172</v>
      </c>
      <c r="W44" s="129" t="str">
        <f t="shared" si="17"/>
        <v>40%</v>
      </c>
      <c r="X44" s="127" t="s">
        <v>175</v>
      </c>
      <c r="Y44" s="127" t="s">
        <v>180</v>
      </c>
      <c r="Z44" s="127" t="s">
        <v>184</v>
      </c>
      <c r="AA44" s="163" t="s">
        <v>221</v>
      </c>
      <c r="AB44" s="130">
        <f t="shared" ref="AB44:AB66" si="32">IFERROR(IF(T44="Probabilidad",(L44-(+L44*W44)),IF(T44="Impacto",L44,"")),"")</f>
        <v>0.12</v>
      </c>
      <c r="AC44" s="131" t="str">
        <f t="shared" si="18"/>
        <v>Muy Baja</v>
      </c>
      <c r="AD44" s="129">
        <f t="shared" si="19"/>
        <v>0.12</v>
      </c>
      <c r="AE44" s="131" t="str">
        <f t="shared" ca="1" si="20"/>
        <v>Moderado</v>
      </c>
      <c r="AF44" s="129">
        <f t="shared" ref="AF44:AF66" ca="1" si="33">IFERROR(IF(T44="Impacto",(P44-(+P44*W44)),IF(T44="Probabilidad",P44,"")),"")</f>
        <v>0.6</v>
      </c>
      <c r="AG44" s="132" t="str">
        <f t="shared" ca="1" si="21"/>
        <v>Moderado</v>
      </c>
      <c r="AH44" s="127" t="s">
        <v>195</v>
      </c>
      <c r="AI44" s="119"/>
      <c r="AJ44" s="117"/>
      <c r="AK44" s="120"/>
      <c r="AL44" s="120"/>
      <c r="AM44" s="119"/>
      <c r="AN44" s="117"/>
      <c r="AO44" s="18"/>
      <c r="AP44" s="18"/>
      <c r="AQ44" s="18"/>
      <c r="AR44" s="18"/>
      <c r="AS44" s="18"/>
      <c r="AT44" s="18"/>
      <c r="AU44" s="18"/>
      <c r="AV44" s="18"/>
      <c r="AW44" s="18"/>
      <c r="AX44" s="18"/>
      <c r="AY44" s="18"/>
      <c r="AZ44" s="18"/>
      <c r="BA44" s="18"/>
      <c r="BB44" s="18"/>
      <c r="BC44" s="18"/>
      <c r="BD44" s="18"/>
      <c r="BE44" s="18"/>
      <c r="BF44" s="18"/>
      <c r="BG44" s="18"/>
      <c r="BH44" s="18"/>
    </row>
    <row r="45" spans="1:60" ht="80.25" customHeight="1" x14ac:dyDescent="0.3">
      <c r="A45" s="122">
        <v>71</v>
      </c>
      <c r="B45" s="140" t="s">
        <v>252</v>
      </c>
      <c r="C45" s="140" t="s">
        <v>410</v>
      </c>
      <c r="D45" s="152" t="s">
        <v>265</v>
      </c>
      <c r="E45" s="140" t="s">
        <v>190</v>
      </c>
      <c r="F45" s="140" t="s">
        <v>281</v>
      </c>
      <c r="G45" s="155" t="s">
        <v>282</v>
      </c>
      <c r="H45" s="170" t="str">
        <f t="shared" si="15"/>
        <v>Posibilidad de afectación Económico por sobreestimación o subestimación de ingresos debido a demora o inconsistencias en el registro de notas bancarias.</v>
      </c>
      <c r="I45" s="140" t="s">
        <v>200</v>
      </c>
      <c r="J45" s="122">
        <v>2</v>
      </c>
      <c r="K45" s="146" t="str">
        <f t="shared" si="28"/>
        <v>Muy Baja</v>
      </c>
      <c r="L45" s="147">
        <f t="shared" si="29"/>
        <v>0.2</v>
      </c>
      <c r="M45" s="172" t="s">
        <v>147</v>
      </c>
      <c r="N45" s="147" t="str">
        <f ca="1">IF(NOT(ISERROR(MATCH(M45,'Tabla Impacto'!$B$221:$B$223,0))),'Tabla Impacto'!$F$223&amp;"Por favor no seleccionar los criterios de impacto(Afectación Económica o presupuestal y Pérdida Reputacional)",M45)</f>
        <v xml:space="preserve">     Entre 50 y 100 SMLMV </v>
      </c>
      <c r="O45" s="146" t="str">
        <f ca="1">IF(OR(N45='Tabla Impacto'!$C$11,N45='Tabla Impacto'!$D$11),"Leve",IF(OR(N45='Tabla Impacto'!$C$12,N45='Tabla Impacto'!$D$12),"Menor",IF(OR(N45='Tabla Impacto'!$C$13,N45='Tabla Impacto'!$D$13),"Moderado",IF(OR(N45='Tabla Impacto'!$C$14,N45='Tabla Impacto'!$D$14),"Mayor",IF(OR(N45='Tabla Impacto'!$C$15,N45='Tabla Impacto'!$D$15),"Catastrófico","")))))</f>
        <v>Moderado</v>
      </c>
      <c r="P45" s="147">
        <f t="shared" ca="1" si="30"/>
        <v>0.6</v>
      </c>
      <c r="Q45" s="148" t="str">
        <f t="shared" ca="1" si="31"/>
        <v>Moderado</v>
      </c>
      <c r="R45" s="122">
        <v>1</v>
      </c>
      <c r="S45" s="150" t="s">
        <v>355</v>
      </c>
      <c r="T45" s="122" t="str">
        <f t="shared" si="16"/>
        <v>Probabilidad</v>
      </c>
      <c r="U45" s="127" t="s">
        <v>164</v>
      </c>
      <c r="V45" s="127" t="s">
        <v>172</v>
      </c>
      <c r="W45" s="129" t="str">
        <f t="shared" si="17"/>
        <v>40%</v>
      </c>
      <c r="X45" s="127" t="s">
        <v>175</v>
      </c>
      <c r="Y45" s="127" t="s">
        <v>180</v>
      </c>
      <c r="Z45" s="127" t="s">
        <v>184</v>
      </c>
      <c r="AA45" s="163" t="s">
        <v>221</v>
      </c>
      <c r="AB45" s="130">
        <f t="shared" si="32"/>
        <v>0.12</v>
      </c>
      <c r="AC45" s="131" t="str">
        <f t="shared" si="18"/>
        <v>Muy Baja</v>
      </c>
      <c r="AD45" s="129">
        <f t="shared" si="19"/>
        <v>0.12</v>
      </c>
      <c r="AE45" s="131" t="str">
        <f t="shared" ca="1" si="20"/>
        <v>Moderado</v>
      </c>
      <c r="AF45" s="129">
        <f t="shared" ca="1" si="33"/>
        <v>0.6</v>
      </c>
      <c r="AG45" s="132" t="str">
        <f t="shared" ca="1" si="21"/>
        <v>Moderado</v>
      </c>
      <c r="AH45" s="127" t="s">
        <v>195</v>
      </c>
      <c r="AI45" s="119"/>
      <c r="AJ45" s="117"/>
      <c r="AK45" s="120"/>
      <c r="AL45" s="120"/>
      <c r="AM45" s="119"/>
      <c r="AN45" s="117"/>
      <c r="AO45" s="18"/>
      <c r="AP45" s="18"/>
      <c r="AQ45" s="18"/>
      <c r="AR45" s="18"/>
      <c r="AS45" s="18"/>
      <c r="AT45" s="18"/>
      <c r="AU45" s="18"/>
      <c r="AV45" s="18"/>
      <c r="AW45" s="18"/>
      <c r="AX45" s="18"/>
      <c r="AY45" s="18"/>
      <c r="AZ45" s="18"/>
      <c r="BA45" s="18"/>
      <c r="BB45" s="18"/>
      <c r="BC45" s="18"/>
      <c r="BD45" s="18"/>
      <c r="BE45" s="18"/>
      <c r="BF45" s="18"/>
      <c r="BG45" s="18"/>
      <c r="BH45" s="18"/>
    </row>
    <row r="46" spans="1:60" ht="79.5" customHeight="1" x14ac:dyDescent="0.3">
      <c r="A46" s="122">
        <v>72</v>
      </c>
      <c r="B46" s="140" t="s">
        <v>252</v>
      </c>
      <c r="C46" s="140" t="s">
        <v>410</v>
      </c>
      <c r="D46" s="152" t="s">
        <v>266</v>
      </c>
      <c r="E46" s="140" t="s">
        <v>194</v>
      </c>
      <c r="F46" s="140" t="s">
        <v>283</v>
      </c>
      <c r="G46" s="155" t="s">
        <v>356</v>
      </c>
      <c r="H46" s="170" t="str">
        <f t="shared" si="15"/>
        <v>Posibilidad de afectación Económico y Reputacional por errores en solicitudes de   recursos PGN por parte de la  Corporación debido a incumplimiento en las fechas y/o metodología establecida por MHCP</v>
      </c>
      <c r="I46" s="140" t="s">
        <v>200</v>
      </c>
      <c r="J46" s="122">
        <v>2</v>
      </c>
      <c r="K46" s="146" t="str">
        <f t="shared" si="28"/>
        <v>Muy Baja</v>
      </c>
      <c r="L46" s="147">
        <f t="shared" si="29"/>
        <v>0.2</v>
      </c>
      <c r="M46" s="172" t="s">
        <v>151</v>
      </c>
      <c r="N46" s="147" t="str">
        <f ca="1">IF(NOT(ISERROR(MATCH(M46,'Tabla Impacto'!$B$221:$B$223,0))),'Tabla Impacto'!$F$223&amp;"Por favor no seleccionar los criterios de impacto(Afectación Económica o presupuestal y Pérdida Reputacional)",M46)</f>
        <v xml:space="preserve">     Mayor a 500 SMLMV </v>
      </c>
      <c r="O46" s="146" t="str">
        <f ca="1">IF(OR(N46='Tabla Impacto'!$C$11,N46='Tabla Impacto'!$D$11),"Leve",IF(OR(N46='Tabla Impacto'!$C$12,N46='Tabla Impacto'!$D$12),"Menor",IF(OR(N46='Tabla Impacto'!$C$13,N46='Tabla Impacto'!$D$13),"Moderado",IF(OR(N46='Tabla Impacto'!$C$14,N46='Tabla Impacto'!$D$14),"Mayor",IF(OR(N46='Tabla Impacto'!$C$15,N46='Tabla Impacto'!$D$15),"Catastrófico","")))))</f>
        <v>Catastrófico</v>
      </c>
      <c r="P46" s="147">
        <f t="shared" ca="1" si="30"/>
        <v>1</v>
      </c>
      <c r="Q46" s="148" t="str">
        <f t="shared" ca="1" si="31"/>
        <v>Extremo</v>
      </c>
      <c r="R46" s="122">
        <v>1</v>
      </c>
      <c r="S46" s="150" t="s">
        <v>284</v>
      </c>
      <c r="T46" s="122" t="str">
        <f t="shared" si="16"/>
        <v>Probabilidad</v>
      </c>
      <c r="U46" s="127" t="s">
        <v>164</v>
      </c>
      <c r="V46" s="127" t="s">
        <v>172</v>
      </c>
      <c r="W46" s="129" t="str">
        <f t="shared" si="17"/>
        <v>40%</v>
      </c>
      <c r="X46" s="127" t="s">
        <v>175</v>
      </c>
      <c r="Y46" s="127" t="s">
        <v>180</v>
      </c>
      <c r="Z46" s="127" t="s">
        <v>184</v>
      </c>
      <c r="AA46" s="163" t="s">
        <v>221</v>
      </c>
      <c r="AB46" s="130">
        <f t="shared" si="32"/>
        <v>0.12</v>
      </c>
      <c r="AC46" s="131" t="str">
        <f t="shared" si="18"/>
        <v>Muy Baja</v>
      </c>
      <c r="AD46" s="129">
        <f t="shared" si="19"/>
        <v>0.12</v>
      </c>
      <c r="AE46" s="131" t="str">
        <f t="shared" ca="1" si="20"/>
        <v>Catastrófico</v>
      </c>
      <c r="AF46" s="129">
        <f t="shared" ca="1" si="33"/>
        <v>1</v>
      </c>
      <c r="AG46" s="132" t="str">
        <f t="shared" ca="1" si="21"/>
        <v>Extremo</v>
      </c>
      <c r="AH46" s="127" t="s">
        <v>195</v>
      </c>
      <c r="AI46" s="119"/>
      <c r="AJ46" s="117"/>
      <c r="AK46" s="120"/>
      <c r="AL46" s="120"/>
      <c r="AM46" s="119"/>
      <c r="AN46" s="117"/>
      <c r="AO46" s="18"/>
      <c r="AP46" s="18"/>
      <c r="AQ46" s="18"/>
      <c r="AR46" s="18"/>
      <c r="AS46" s="18"/>
      <c r="AT46" s="18"/>
      <c r="AU46" s="18"/>
      <c r="AV46" s="18"/>
      <c r="AW46" s="18"/>
      <c r="AX46" s="18"/>
      <c r="AY46" s="18"/>
      <c r="AZ46" s="18"/>
      <c r="BA46" s="18"/>
      <c r="BB46" s="18"/>
      <c r="BC46" s="18"/>
      <c r="BD46" s="18"/>
      <c r="BE46" s="18"/>
      <c r="BF46" s="18"/>
      <c r="BG46" s="18"/>
      <c r="BH46" s="18"/>
    </row>
    <row r="47" spans="1:60" ht="98.25" customHeight="1" x14ac:dyDescent="0.3">
      <c r="A47" s="122">
        <v>73</v>
      </c>
      <c r="B47" s="140" t="s">
        <v>252</v>
      </c>
      <c r="C47" s="140" t="s">
        <v>410</v>
      </c>
      <c r="D47" s="152" t="s">
        <v>267</v>
      </c>
      <c r="E47" s="140" t="s">
        <v>190</v>
      </c>
      <c r="F47" s="140" t="s">
        <v>285</v>
      </c>
      <c r="G47" s="155" t="s">
        <v>286</v>
      </c>
      <c r="H47" s="170" t="str">
        <f t="shared" si="15"/>
        <v>Posibilidad de afectación Económico por sanciones por incumplimiento de normas legales  debido a incumplimiento de los tiempos prestablecidos y registro de información sin el lleno de los requisitos legales en el Sistema  SIIF Nación</v>
      </c>
      <c r="I47" s="140" t="s">
        <v>200</v>
      </c>
      <c r="J47" s="122">
        <v>2</v>
      </c>
      <c r="K47" s="146" t="str">
        <f t="shared" si="28"/>
        <v>Muy Baja</v>
      </c>
      <c r="L47" s="147">
        <f t="shared" si="29"/>
        <v>0.2</v>
      </c>
      <c r="M47" s="172" t="s">
        <v>149</v>
      </c>
      <c r="N47" s="147" t="str">
        <f ca="1">IF(NOT(ISERROR(MATCH(M47,'Tabla Impacto'!$B$221:$B$223,0))),'Tabla Impacto'!$F$223&amp;"Por favor no seleccionar los criterios de impacto(Afectación Económica o presupuestal y Pérdida Reputacional)",M47)</f>
        <v xml:space="preserve">     Entre 100 y 500 SMLMV </v>
      </c>
      <c r="O47" s="146" t="str">
        <f ca="1">IF(OR(N47='Tabla Impacto'!$C$11,N47='Tabla Impacto'!$D$11),"Leve",IF(OR(N47='Tabla Impacto'!$C$12,N47='Tabla Impacto'!$D$12),"Menor",IF(OR(N47='Tabla Impacto'!$C$13,N47='Tabla Impacto'!$D$13),"Moderado",IF(OR(N47='Tabla Impacto'!$C$14,N47='Tabla Impacto'!$D$14),"Mayor",IF(OR(N47='Tabla Impacto'!$C$15,N47='Tabla Impacto'!$D$15),"Catastrófico","")))))</f>
        <v>Mayor</v>
      </c>
      <c r="P47" s="147">
        <f t="shared" ca="1" si="30"/>
        <v>0.8</v>
      </c>
      <c r="Q47" s="148" t="str">
        <f t="shared" ca="1" si="31"/>
        <v>Alto</v>
      </c>
      <c r="R47" s="122">
        <v>1</v>
      </c>
      <c r="S47" s="150" t="s">
        <v>287</v>
      </c>
      <c r="T47" s="122" t="str">
        <f t="shared" si="16"/>
        <v>Probabilidad</v>
      </c>
      <c r="U47" s="127" t="s">
        <v>164</v>
      </c>
      <c r="V47" s="127" t="s">
        <v>172</v>
      </c>
      <c r="W47" s="129" t="str">
        <f t="shared" si="17"/>
        <v>40%</v>
      </c>
      <c r="X47" s="127" t="s">
        <v>175</v>
      </c>
      <c r="Y47" s="127" t="s">
        <v>180</v>
      </c>
      <c r="Z47" s="127" t="s">
        <v>184</v>
      </c>
      <c r="AA47" s="163" t="s">
        <v>221</v>
      </c>
      <c r="AB47" s="130">
        <f t="shared" si="32"/>
        <v>0.12</v>
      </c>
      <c r="AC47" s="131" t="str">
        <f t="shared" si="18"/>
        <v>Muy Baja</v>
      </c>
      <c r="AD47" s="129">
        <f t="shared" si="19"/>
        <v>0.12</v>
      </c>
      <c r="AE47" s="131" t="str">
        <f t="shared" ca="1" si="20"/>
        <v>Mayor</v>
      </c>
      <c r="AF47" s="129">
        <f t="shared" ca="1" si="33"/>
        <v>0.8</v>
      </c>
      <c r="AG47" s="132" t="str">
        <f t="shared" ca="1" si="21"/>
        <v>Alto</v>
      </c>
      <c r="AH47" s="127" t="s">
        <v>195</v>
      </c>
      <c r="AI47" s="119"/>
      <c r="AJ47" s="117"/>
      <c r="AK47" s="120"/>
      <c r="AL47" s="120"/>
      <c r="AM47" s="119"/>
      <c r="AN47" s="117"/>
      <c r="AO47" s="18"/>
      <c r="AP47" s="18"/>
      <c r="AQ47" s="18"/>
      <c r="AR47" s="18"/>
      <c r="AS47" s="18"/>
      <c r="AT47" s="18"/>
      <c r="AU47" s="18"/>
      <c r="AV47" s="18"/>
      <c r="AW47" s="18"/>
      <c r="AX47" s="18"/>
      <c r="AY47" s="18"/>
      <c r="AZ47" s="18"/>
      <c r="BA47" s="18"/>
      <c r="BB47" s="18"/>
      <c r="BC47" s="18"/>
      <c r="BD47" s="18"/>
      <c r="BE47" s="18"/>
      <c r="BF47" s="18"/>
      <c r="BG47" s="18"/>
      <c r="BH47" s="18"/>
    </row>
    <row r="48" spans="1:60" ht="81" customHeight="1" x14ac:dyDescent="0.3">
      <c r="A48" s="122">
        <v>74</v>
      </c>
      <c r="B48" s="140" t="s">
        <v>252</v>
      </c>
      <c r="C48" s="140" t="s">
        <v>410</v>
      </c>
      <c r="D48" s="152" t="s">
        <v>268</v>
      </c>
      <c r="E48" s="140" t="s">
        <v>190</v>
      </c>
      <c r="F48" s="140" t="s">
        <v>288</v>
      </c>
      <c r="G48" s="155" t="s">
        <v>289</v>
      </c>
      <c r="H48" s="170" t="str">
        <f t="shared" si="15"/>
        <v>Posibilidad de afectación Económico por errores en CDP y  registros presupuestales  debido a falta de competencia del funcionario destinado para el manejo del presupuesto</v>
      </c>
      <c r="I48" s="140" t="s">
        <v>200</v>
      </c>
      <c r="J48" s="122">
        <v>24</v>
      </c>
      <c r="K48" s="146" t="str">
        <f t="shared" si="28"/>
        <v>Baja</v>
      </c>
      <c r="L48" s="147">
        <f t="shared" si="29"/>
        <v>0.4</v>
      </c>
      <c r="M48" s="172" t="s">
        <v>147</v>
      </c>
      <c r="N48" s="147" t="str">
        <f ca="1">IF(NOT(ISERROR(MATCH(M48,'Tabla Impacto'!$B$221:$B$223,0))),'Tabla Impacto'!$F$223&amp;"Por favor no seleccionar los criterios de impacto(Afectación Económica o presupuestal y Pérdida Reputacional)",M48)</f>
        <v xml:space="preserve">     Entre 50 y 100 SMLMV </v>
      </c>
      <c r="O48" s="146" t="str">
        <f ca="1">IF(OR(N48='Tabla Impacto'!$C$11,N48='Tabla Impacto'!$D$11),"Leve",IF(OR(N48='Tabla Impacto'!$C$12,N48='Tabla Impacto'!$D$12),"Menor",IF(OR(N48='Tabla Impacto'!$C$13,N48='Tabla Impacto'!$D$13),"Moderado",IF(OR(N48='Tabla Impacto'!$C$14,N48='Tabla Impacto'!$D$14),"Mayor",IF(OR(N48='Tabla Impacto'!$C$15,N48='Tabla Impacto'!$D$15),"Catastrófico","")))))</f>
        <v>Moderado</v>
      </c>
      <c r="P48" s="147">
        <f t="shared" ca="1" si="30"/>
        <v>0.6</v>
      </c>
      <c r="Q48" s="148" t="str">
        <f t="shared" ca="1" si="31"/>
        <v>Moderado</v>
      </c>
      <c r="R48" s="122">
        <v>1</v>
      </c>
      <c r="S48" s="150" t="s">
        <v>290</v>
      </c>
      <c r="T48" s="122" t="str">
        <f t="shared" si="16"/>
        <v>Probabilidad</v>
      </c>
      <c r="U48" s="127" t="s">
        <v>164</v>
      </c>
      <c r="V48" s="127" t="s">
        <v>172</v>
      </c>
      <c r="W48" s="129" t="str">
        <f t="shared" si="17"/>
        <v>40%</v>
      </c>
      <c r="X48" s="127" t="s">
        <v>175</v>
      </c>
      <c r="Y48" s="127" t="s">
        <v>180</v>
      </c>
      <c r="Z48" s="127" t="s">
        <v>184</v>
      </c>
      <c r="AA48" s="163" t="s">
        <v>221</v>
      </c>
      <c r="AB48" s="130">
        <f t="shared" si="32"/>
        <v>0.24</v>
      </c>
      <c r="AC48" s="131" t="str">
        <f t="shared" si="18"/>
        <v>Baja</v>
      </c>
      <c r="AD48" s="129">
        <f t="shared" si="19"/>
        <v>0.24</v>
      </c>
      <c r="AE48" s="131" t="str">
        <f t="shared" ca="1" si="20"/>
        <v>Moderado</v>
      </c>
      <c r="AF48" s="129">
        <f t="shared" ca="1" si="33"/>
        <v>0.6</v>
      </c>
      <c r="AG48" s="132" t="str">
        <f t="shared" ca="1" si="21"/>
        <v>Moderado</v>
      </c>
      <c r="AH48" s="127" t="s">
        <v>195</v>
      </c>
      <c r="AI48" s="119"/>
      <c r="AJ48" s="117"/>
      <c r="AK48" s="120"/>
      <c r="AL48" s="120"/>
      <c r="AM48" s="119"/>
      <c r="AN48" s="117"/>
      <c r="AO48" s="18"/>
      <c r="AP48" s="18"/>
      <c r="AQ48" s="18"/>
      <c r="AR48" s="18"/>
      <c r="AS48" s="18"/>
      <c r="AT48" s="18"/>
      <c r="AU48" s="18"/>
      <c r="AV48" s="18"/>
      <c r="AW48" s="18"/>
      <c r="AX48" s="18"/>
      <c r="AY48" s="18"/>
      <c r="AZ48" s="18"/>
      <c r="BA48" s="18"/>
      <c r="BB48" s="18"/>
      <c r="BC48" s="18"/>
      <c r="BD48" s="18"/>
      <c r="BE48" s="18"/>
      <c r="BF48" s="18"/>
      <c r="BG48" s="18"/>
      <c r="BH48" s="18"/>
    </row>
    <row r="49" spans="1:60" ht="98.25" customHeight="1" x14ac:dyDescent="0.3">
      <c r="A49" s="122">
        <v>75</v>
      </c>
      <c r="B49" s="140" t="s">
        <v>252</v>
      </c>
      <c r="C49" s="140" t="s">
        <v>410</v>
      </c>
      <c r="D49" s="152" t="s">
        <v>269</v>
      </c>
      <c r="E49" s="140" t="s">
        <v>192</v>
      </c>
      <c r="F49" s="140" t="s">
        <v>291</v>
      </c>
      <c r="G49" s="155" t="s">
        <v>292</v>
      </c>
      <c r="H49" s="170" t="str">
        <f t="shared" si="15"/>
        <v>Posibilidad de afectación Reputacional por inexactitud y/o incumplimiento en la presentación de informes de ejecución presupuestal debido a demora en el registro de información  en el  programa SIIF Nación, No presentar la Información solicitada por los Entes de Control.</v>
      </c>
      <c r="I49" s="140" t="s">
        <v>200</v>
      </c>
      <c r="J49" s="122">
        <v>2</v>
      </c>
      <c r="K49" s="146" t="str">
        <f t="shared" si="28"/>
        <v>Muy Baja</v>
      </c>
      <c r="L49" s="147">
        <f t="shared" si="29"/>
        <v>0.2</v>
      </c>
      <c r="M49" s="172" t="s">
        <v>147</v>
      </c>
      <c r="N49" s="147" t="str">
        <f ca="1">IF(NOT(ISERROR(MATCH(M49,'Tabla Impacto'!$B$221:$B$223,0))),'Tabla Impacto'!$F$223&amp;"Por favor no seleccionar los criterios de impacto(Afectación Económica o presupuestal y Pérdida Reputacional)",M49)</f>
        <v xml:space="preserve">     Entre 50 y 100 SMLMV </v>
      </c>
      <c r="O49" s="146" t="str">
        <f ca="1">IF(OR(N49='Tabla Impacto'!$C$11,N49='Tabla Impacto'!$D$11),"Leve",IF(OR(N49='Tabla Impacto'!$C$12,N49='Tabla Impacto'!$D$12),"Menor",IF(OR(N49='Tabla Impacto'!$C$13,N49='Tabla Impacto'!$D$13),"Moderado",IF(OR(N49='Tabla Impacto'!$C$14,N49='Tabla Impacto'!$D$14),"Mayor",IF(OR(N49='Tabla Impacto'!$C$15,N49='Tabla Impacto'!$D$15),"Catastrófico","")))))</f>
        <v>Moderado</v>
      </c>
      <c r="P49" s="147">
        <f t="shared" ca="1" si="30"/>
        <v>0.6</v>
      </c>
      <c r="Q49" s="148" t="str">
        <f t="shared" ca="1" si="31"/>
        <v>Moderado</v>
      </c>
      <c r="R49" s="122">
        <v>1</v>
      </c>
      <c r="S49" s="150" t="s">
        <v>293</v>
      </c>
      <c r="T49" s="122" t="str">
        <f t="shared" si="16"/>
        <v>Probabilidad</v>
      </c>
      <c r="U49" s="127" t="s">
        <v>164</v>
      </c>
      <c r="V49" s="127" t="s">
        <v>172</v>
      </c>
      <c r="W49" s="129" t="str">
        <f t="shared" si="17"/>
        <v>40%</v>
      </c>
      <c r="X49" s="127" t="s">
        <v>175</v>
      </c>
      <c r="Y49" s="127" t="s">
        <v>180</v>
      </c>
      <c r="Z49" s="127" t="s">
        <v>184</v>
      </c>
      <c r="AA49" s="163" t="s">
        <v>221</v>
      </c>
      <c r="AB49" s="130">
        <f t="shared" si="32"/>
        <v>0.12</v>
      </c>
      <c r="AC49" s="131" t="str">
        <f t="shared" si="18"/>
        <v>Muy Baja</v>
      </c>
      <c r="AD49" s="129">
        <f t="shared" si="19"/>
        <v>0.12</v>
      </c>
      <c r="AE49" s="131" t="str">
        <f t="shared" ca="1" si="20"/>
        <v>Moderado</v>
      </c>
      <c r="AF49" s="129">
        <f t="shared" ca="1" si="33"/>
        <v>0.6</v>
      </c>
      <c r="AG49" s="132" t="str">
        <f t="shared" ca="1" si="21"/>
        <v>Moderado</v>
      </c>
      <c r="AH49" s="127" t="s">
        <v>195</v>
      </c>
      <c r="AI49" s="119"/>
      <c r="AJ49" s="117"/>
      <c r="AK49" s="120"/>
      <c r="AL49" s="120"/>
      <c r="AM49" s="119"/>
      <c r="AN49" s="117"/>
      <c r="AO49" s="18"/>
      <c r="AP49" s="18"/>
      <c r="AQ49" s="18"/>
      <c r="AR49" s="18"/>
      <c r="AS49" s="18"/>
      <c r="AT49" s="18"/>
      <c r="AU49" s="18"/>
      <c r="AV49" s="18"/>
      <c r="AW49" s="18"/>
      <c r="AX49" s="18"/>
      <c r="AY49" s="18"/>
      <c r="AZ49" s="18"/>
      <c r="BA49" s="18"/>
      <c r="BB49" s="18"/>
      <c r="BC49" s="18"/>
      <c r="BD49" s="18"/>
      <c r="BE49" s="18"/>
      <c r="BF49" s="18"/>
      <c r="BG49" s="18"/>
      <c r="BH49" s="18"/>
    </row>
    <row r="50" spans="1:60" ht="125.25" customHeight="1" x14ac:dyDescent="0.3">
      <c r="A50" s="122">
        <v>76</v>
      </c>
      <c r="B50" s="140" t="s">
        <v>252</v>
      </c>
      <c r="C50" s="140" t="s">
        <v>410</v>
      </c>
      <c r="D50" s="152" t="s">
        <v>270</v>
      </c>
      <c r="E50" s="140" t="s">
        <v>194</v>
      </c>
      <c r="F50" s="140" t="s">
        <v>294</v>
      </c>
      <c r="G50" s="155" t="s">
        <v>357</v>
      </c>
      <c r="H50" s="170" t="str">
        <f t="shared" si="15"/>
        <v>Posibilidad de afectación Económico y Reputacional por sobrestimación o subestimación del gasto, sobre apropiaciones o saldos inexistentes, sin bases confiables y coherentes para su correcta estimación debido a inconsistencia o registro extemporáneo de la ejecución presupuestal del gasto con recursos propios o recursos PGN.</v>
      </c>
      <c r="I50" s="140" t="s">
        <v>200</v>
      </c>
      <c r="J50" s="122">
        <v>25</v>
      </c>
      <c r="K50" s="146" t="str">
        <f t="shared" si="28"/>
        <v>Media</v>
      </c>
      <c r="L50" s="147">
        <f t="shared" si="29"/>
        <v>0.6</v>
      </c>
      <c r="M50" s="172" t="s">
        <v>146</v>
      </c>
      <c r="N50" s="147" t="str">
        <f ca="1">IF(NOT(ISERROR(MATCH(M50,'Tabla Impacto'!$B$221:$B$223,0))),'Tabla Impacto'!$F$223&amp;"Por favor no seleccionar los criterios de impacto(Afectación Económica o presupuestal y Pérdida Reputacional)",M50)</f>
        <v xml:space="preserve">     Entre 10 y 50 SMLMV </v>
      </c>
      <c r="O50" s="146" t="str">
        <f ca="1">IF(OR(N50='Tabla Impacto'!$C$11,N50='Tabla Impacto'!$D$11),"Leve",IF(OR(N50='Tabla Impacto'!$C$12,N50='Tabla Impacto'!$D$12),"Menor",IF(OR(N50='Tabla Impacto'!$C$13,N50='Tabla Impacto'!$D$13),"Moderado",IF(OR(N50='Tabla Impacto'!$C$14,N50='Tabla Impacto'!$D$14),"Mayor",IF(OR(N50='Tabla Impacto'!$C$15,N50='Tabla Impacto'!$D$15),"Catastrófico","")))))</f>
        <v>Menor</v>
      </c>
      <c r="P50" s="147">
        <f t="shared" ca="1" si="30"/>
        <v>0.4</v>
      </c>
      <c r="Q50" s="148" t="str">
        <f t="shared" ca="1" si="31"/>
        <v>Moderado</v>
      </c>
      <c r="R50" s="122">
        <v>1</v>
      </c>
      <c r="S50" s="150" t="s">
        <v>295</v>
      </c>
      <c r="T50" s="122" t="str">
        <f t="shared" si="16"/>
        <v>Probabilidad</v>
      </c>
      <c r="U50" s="127" t="s">
        <v>164</v>
      </c>
      <c r="V50" s="127" t="s">
        <v>172</v>
      </c>
      <c r="W50" s="129" t="str">
        <f t="shared" si="17"/>
        <v>40%</v>
      </c>
      <c r="X50" s="127" t="s">
        <v>175</v>
      </c>
      <c r="Y50" s="127" t="s">
        <v>180</v>
      </c>
      <c r="Z50" s="127" t="s">
        <v>184</v>
      </c>
      <c r="AA50" s="163" t="s">
        <v>221</v>
      </c>
      <c r="AB50" s="130">
        <f t="shared" si="32"/>
        <v>0.36</v>
      </c>
      <c r="AC50" s="131" t="str">
        <f t="shared" si="18"/>
        <v>Baja</v>
      </c>
      <c r="AD50" s="129">
        <f t="shared" si="19"/>
        <v>0.36</v>
      </c>
      <c r="AE50" s="131" t="str">
        <f t="shared" ca="1" si="20"/>
        <v>Menor</v>
      </c>
      <c r="AF50" s="129">
        <f t="shared" ca="1" si="33"/>
        <v>0.4</v>
      </c>
      <c r="AG50" s="132" t="str">
        <f t="shared" ca="1" si="21"/>
        <v>Moderado</v>
      </c>
      <c r="AH50" s="127" t="s">
        <v>195</v>
      </c>
      <c r="AI50" s="119"/>
      <c r="AJ50" s="117"/>
      <c r="AK50" s="120"/>
      <c r="AL50" s="120"/>
      <c r="AM50" s="119"/>
      <c r="AN50" s="117"/>
      <c r="AO50" s="18"/>
      <c r="AP50" s="18"/>
      <c r="AQ50" s="18"/>
      <c r="AR50" s="18"/>
      <c r="AS50" s="18"/>
      <c r="AT50" s="18"/>
      <c r="AU50" s="18"/>
      <c r="AV50" s="18"/>
      <c r="AW50" s="18"/>
      <c r="AX50" s="18"/>
      <c r="AY50" s="18"/>
      <c r="AZ50" s="18"/>
      <c r="BA50" s="18"/>
      <c r="BB50" s="18"/>
      <c r="BC50" s="18"/>
      <c r="BD50" s="18"/>
      <c r="BE50" s="18"/>
      <c r="BF50" s="18"/>
      <c r="BG50" s="18"/>
      <c r="BH50" s="18"/>
    </row>
    <row r="51" spans="1:60" ht="85.5" customHeight="1" x14ac:dyDescent="0.3">
      <c r="A51" s="122">
        <v>79</v>
      </c>
      <c r="B51" s="140" t="s">
        <v>417</v>
      </c>
      <c r="C51" s="140" t="s">
        <v>410</v>
      </c>
      <c r="D51" s="152" t="s">
        <v>358</v>
      </c>
      <c r="E51" s="140" t="s">
        <v>190</v>
      </c>
      <c r="F51" s="201" t="s">
        <v>296</v>
      </c>
      <c r="G51" s="202" t="s">
        <v>563</v>
      </c>
      <c r="H51" s="170" t="str">
        <f t="shared" si="15"/>
        <v xml:space="preserve">Posibilidad de afectación Económico por retraso en el recaudo de ingresos y/o menores ingresos recibidos en la vigencia debido a liquidaciones erroneas </v>
      </c>
      <c r="I51" s="140" t="s">
        <v>200</v>
      </c>
      <c r="J51" s="122">
        <v>25</v>
      </c>
      <c r="K51" s="146" t="str">
        <f t="shared" si="28"/>
        <v>Media</v>
      </c>
      <c r="L51" s="147">
        <f t="shared" si="29"/>
        <v>0.6</v>
      </c>
      <c r="M51" s="172" t="s">
        <v>147</v>
      </c>
      <c r="N51" s="147" t="str">
        <f ca="1">IF(NOT(ISERROR(MATCH(M51,'Tabla Impacto'!$B$221:$B$223,0))),'Tabla Impacto'!$F$223&amp;"Por favor no seleccionar los criterios de impacto(Afectación Económica o presupuestal y Pérdida Reputacional)",M51)</f>
        <v xml:space="preserve">     Entre 50 y 100 SMLMV </v>
      </c>
      <c r="O51" s="146" t="str">
        <f ca="1">IF(OR(N51='Tabla Impacto'!$C$11,N51='Tabla Impacto'!$D$11),"Leve",IF(OR(N51='Tabla Impacto'!$C$12,N51='Tabla Impacto'!$D$12),"Menor",IF(OR(N51='Tabla Impacto'!$C$13,N51='Tabla Impacto'!$D$13),"Moderado",IF(OR(N51='Tabla Impacto'!$C$14,N51='Tabla Impacto'!$D$14),"Mayor",IF(OR(N51='Tabla Impacto'!$C$15,N51='Tabla Impacto'!$D$15),"Catastrófico","")))))</f>
        <v>Moderado</v>
      </c>
      <c r="P51" s="147">
        <f t="shared" ca="1" si="30"/>
        <v>0.6</v>
      </c>
      <c r="Q51" s="148" t="str">
        <f t="shared" ca="1" si="31"/>
        <v>Moderado</v>
      </c>
      <c r="R51" s="122">
        <v>1</v>
      </c>
      <c r="S51" s="150" t="s">
        <v>564</v>
      </c>
      <c r="T51" s="122" t="str">
        <f t="shared" si="16"/>
        <v>Probabilidad</v>
      </c>
      <c r="U51" s="127" t="s">
        <v>164</v>
      </c>
      <c r="V51" s="127" t="s">
        <v>172</v>
      </c>
      <c r="W51" s="129" t="str">
        <f t="shared" si="17"/>
        <v>40%</v>
      </c>
      <c r="X51" s="127" t="s">
        <v>175</v>
      </c>
      <c r="Y51" s="127" t="s">
        <v>180</v>
      </c>
      <c r="Z51" s="127" t="s">
        <v>184</v>
      </c>
      <c r="AA51" s="163" t="s">
        <v>221</v>
      </c>
      <c r="AB51" s="130">
        <f t="shared" si="32"/>
        <v>0.36</v>
      </c>
      <c r="AC51" s="131" t="str">
        <f t="shared" si="18"/>
        <v>Baja</v>
      </c>
      <c r="AD51" s="129">
        <f t="shared" si="19"/>
        <v>0.36</v>
      </c>
      <c r="AE51" s="131" t="str">
        <f t="shared" ca="1" si="20"/>
        <v>Moderado</v>
      </c>
      <c r="AF51" s="129">
        <f t="shared" ca="1" si="33"/>
        <v>0.6</v>
      </c>
      <c r="AG51" s="132" t="str">
        <f t="shared" ca="1" si="21"/>
        <v>Moderado</v>
      </c>
      <c r="AH51" s="127" t="s">
        <v>195</v>
      </c>
      <c r="AI51" s="119"/>
      <c r="AJ51" s="117"/>
      <c r="AK51" s="120"/>
      <c r="AL51" s="120"/>
      <c r="AM51" s="119"/>
      <c r="AN51" s="117"/>
      <c r="AO51" s="18"/>
      <c r="AP51" s="18"/>
      <c r="AQ51" s="18"/>
      <c r="AR51" s="18"/>
      <c r="AS51" s="18"/>
      <c r="AT51" s="18"/>
      <c r="AU51" s="18"/>
      <c r="AV51" s="18"/>
      <c r="AW51" s="18"/>
      <c r="AX51" s="18"/>
      <c r="AY51" s="18"/>
      <c r="AZ51" s="18"/>
      <c r="BA51" s="18"/>
      <c r="BB51" s="18"/>
      <c r="BC51" s="18"/>
      <c r="BD51" s="18"/>
      <c r="BE51" s="18"/>
      <c r="BF51" s="18"/>
      <c r="BG51" s="18"/>
      <c r="BH51" s="18"/>
    </row>
    <row r="52" spans="1:60" ht="79.5" customHeight="1" x14ac:dyDescent="0.3">
      <c r="A52" s="122">
        <v>80</v>
      </c>
      <c r="B52" s="140" t="s">
        <v>408</v>
      </c>
      <c r="C52" s="142" t="s">
        <v>414</v>
      </c>
      <c r="D52" s="152" t="s">
        <v>297</v>
      </c>
      <c r="E52" s="140" t="s">
        <v>192</v>
      </c>
      <c r="F52" s="140" t="s">
        <v>298</v>
      </c>
      <c r="G52" s="155" t="s">
        <v>299</v>
      </c>
      <c r="H52" s="170" t="str">
        <f t="shared" si="15"/>
        <v>Posibilidad de afectación Reputacional por incumplimiento a los términos establecidos por la norma debido a dependencia de funcionarios de otros subprocesos para la evaluación de los instrumentos de planificación</v>
      </c>
      <c r="I52" s="140" t="s">
        <v>200</v>
      </c>
      <c r="J52" s="122">
        <v>2</v>
      </c>
      <c r="K52" s="146" t="str">
        <f t="shared" si="28"/>
        <v>Muy Baja</v>
      </c>
      <c r="L52" s="147">
        <f t="shared" si="29"/>
        <v>0.2</v>
      </c>
      <c r="M52" s="172" t="s">
        <v>143</v>
      </c>
      <c r="N52" s="147" t="str">
        <f ca="1">IF(NOT(ISERROR(MATCH(M52,'Tabla Impacto'!$B$221:$B$223,0))),'Tabla Impacto'!$F$223&amp;"Por favor no seleccionar los criterios de impacto(Afectación Económica o presupuestal y Pérdida Reputacional)",M52)</f>
        <v xml:space="preserve">     Afectación menor a 10 SMLMV .</v>
      </c>
      <c r="O52" s="146" t="str">
        <f ca="1">IF(OR(N52='Tabla Impacto'!$C$11,N52='Tabla Impacto'!$D$11),"Leve",IF(OR(N52='Tabla Impacto'!$C$12,N52='Tabla Impacto'!$D$12),"Menor",IF(OR(N52='Tabla Impacto'!$C$13,N52='Tabla Impacto'!$D$13),"Moderado",IF(OR(N52='Tabla Impacto'!$C$14,N52='Tabla Impacto'!$D$14),"Mayor",IF(OR(N52='Tabla Impacto'!$C$15,N52='Tabla Impacto'!$D$15),"Catastrófico","")))))</f>
        <v>Leve</v>
      </c>
      <c r="P52" s="147">
        <f t="shared" ca="1" si="30"/>
        <v>0.2</v>
      </c>
      <c r="Q52" s="148" t="str">
        <f t="shared" ca="1" si="31"/>
        <v>Bajo</v>
      </c>
      <c r="R52" s="122">
        <v>1</v>
      </c>
      <c r="S52" s="150" t="s">
        <v>300</v>
      </c>
      <c r="T52" s="122" t="str">
        <f t="shared" si="16"/>
        <v>Probabilidad</v>
      </c>
      <c r="U52" s="127" t="s">
        <v>164</v>
      </c>
      <c r="V52" s="127" t="s">
        <v>172</v>
      </c>
      <c r="W52" s="129" t="str">
        <f t="shared" si="17"/>
        <v>40%</v>
      </c>
      <c r="X52" s="127" t="s">
        <v>175</v>
      </c>
      <c r="Y52" s="127" t="s">
        <v>180</v>
      </c>
      <c r="Z52" s="127" t="s">
        <v>184</v>
      </c>
      <c r="AA52" s="163" t="s">
        <v>221</v>
      </c>
      <c r="AB52" s="130">
        <f t="shared" si="32"/>
        <v>0.12</v>
      </c>
      <c r="AC52" s="131" t="str">
        <f t="shared" si="18"/>
        <v>Muy Baja</v>
      </c>
      <c r="AD52" s="129">
        <f t="shared" si="19"/>
        <v>0.12</v>
      </c>
      <c r="AE52" s="131" t="str">
        <f t="shared" ca="1" si="20"/>
        <v>Leve</v>
      </c>
      <c r="AF52" s="129">
        <f t="shared" ca="1" si="33"/>
        <v>0.2</v>
      </c>
      <c r="AG52" s="132" t="str">
        <f t="shared" ca="1" si="21"/>
        <v>Bajo</v>
      </c>
      <c r="AH52" s="127" t="s">
        <v>189</v>
      </c>
      <c r="AI52" s="119"/>
      <c r="AJ52" s="117"/>
      <c r="AK52" s="120"/>
      <c r="AL52" s="120"/>
      <c r="AM52" s="119"/>
      <c r="AN52" s="117"/>
      <c r="AO52" s="18"/>
      <c r="AP52" s="18"/>
      <c r="AQ52" s="18"/>
      <c r="AR52" s="18"/>
      <c r="AS52" s="18"/>
      <c r="AT52" s="18"/>
      <c r="AU52" s="18"/>
      <c r="AV52" s="18"/>
      <c r="AW52" s="18"/>
      <c r="AX52" s="18"/>
      <c r="AY52" s="18"/>
      <c r="AZ52" s="18"/>
      <c r="BA52" s="18"/>
      <c r="BB52" s="18"/>
      <c r="BC52" s="18"/>
      <c r="BD52" s="18"/>
      <c r="BE52" s="18"/>
      <c r="BF52" s="18"/>
      <c r="BG52" s="18"/>
      <c r="BH52" s="18"/>
    </row>
    <row r="53" spans="1:60" ht="72" customHeight="1" x14ac:dyDescent="0.3">
      <c r="A53" s="122">
        <v>81</v>
      </c>
      <c r="B53" s="140" t="s">
        <v>408</v>
      </c>
      <c r="C53" s="142" t="s">
        <v>414</v>
      </c>
      <c r="D53" s="152" t="s">
        <v>359</v>
      </c>
      <c r="E53" s="140" t="s">
        <v>192</v>
      </c>
      <c r="F53" s="140" t="s">
        <v>301</v>
      </c>
      <c r="G53" s="155" t="s">
        <v>302</v>
      </c>
      <c r="H53" s="170" t="str">
        <f t="shared" si="15"/>
        <v>Posibilidad de afectación Reputacional por incumplimiento de metas debido a falta de interés de las administraciones municipales en la ordenación ambiental y territorial</v>
      </c>
      <c r="I53" s="140" t="s">
        <v>200</v>
      </c>
      <c r="J53" s="122">
        <v>2</v>
      </c>
      <c r="K53" s="146" t="str">
        <f t="shared" si="28"/>
        <v>Muy Baja</v>
      </c>
      <c r="L53" s="147">
        <f t="shared" si="29"/>
        <v>0.2</v>
      </c>
      <c r="M53" s="172" t="s">
        <v>143</v>
      </c>
      <c r="N53" s="147" t="str">
        <f ca="1">IF(NOT(ISERROR(MATCH(M53,'Tabla Impacto'!$B$221:$B$223,0))),'Tabla Impacto'!$F$223&amp;"Por favor no seleccionar los criterios de impacto(Afectación Económica o presupuestal y Pérdida Reputacional)",M53)</f>
        <v xml:space="preserve">     Afectación menor a 10 SMLMV .</v>
      </c>
      <c r="O53" s="146" t="str">
        <f ca="1">IF(OR(N53='Tabla Impacto'!$C$11,N53='Tabla Impacto'!$D$11),"Leve",IF(OR(N53='Tabla Impacto'!$C$12,N53='Tabla Impacto'!$D$12),"Menor",IF(OR(N53='Tabla Impacto'!$C$13,N53='Tabla Impacto'!$D$13),"Moderado",IF(OR(N53='Tabla Impacto'!$C$14,N53='Tabla Impacto'!$D$14),"Mayor",IF(OR(N53='Tabla Impacto'!$C$15,N53='Tabla Impacto'!$D$15),"Catastrófico","")))))</f>
        <v>Leve</v>
      </c>
      <c r="P53" s="147">
        <f t="shared" ca="1" si="30"/>
        <v>0.2</v>
      </c>
      <c r="Q53" s="148" t="str">
        <f t="shared" ca="1" si="31"/>
        <v>Bajo</v>
      </c>
      <c r="R53" s="122">
        <v>1</v>
      </c>
      <c r="S53" s="150" t="s">
        <v>303</v>
      </c>
      <c r="T53" s="122" t="str">
        <f t="shared" si="16"/>
        <v>Probabilidad</v>
      </c>
      <c r="U53" s="127" t="s">
        <v>164</v>
      </c>
      <c r="V53" s="127" t="s">
        <v>172</v>
      </c>
      <c r="W53" s="129" t="str">
        <f t="shared" si="17"/>
        <v>40%</v>
      </c>
      <c r="X53" s="127" t="s">
        <v>175</v>
      </c>
      <c r="Y53" s="127" t="s">
        <v>180</v>
      </c>
      <c r="Z53" s="127" t="s">
        <v>184</v>
      </c>
      <c r="AA53" s="163" t="s">
        <v>221</v>
      </c>
      <c r="AB53" s="130">
        <f t="shared" si="32"/>
        <v>0.12</v>
      </c>
      <c r="AC53" s="131" t="str">
        <f t="shared" si="18"/>
        <v>Muy Baja</v>
      </c>
      <c r="AD53" s="129">
        <f t="shared" si="19"/>
        <v>0.12</v>
      </c>
      <c r="AE53" s="131" t="str">
        <f t="shared" ca="1" si="20"/>
        <v>Leve</v>
      </c>
      <c r="AF53" s="129">
        <f t="shared" ca="1" si="33"/>
        <v>0.2</v>
      </c>
      <c r="AG53" s="132" t="str">
        <f t="shared" ca="1" si="21"/>
        <v>Bajo</v>
      </c>
      <c r="AH53" s="127" t="s">
        <v>189</v>
      </c>
      <c r="AI53" s="119"/>
      <c r="AJ53" s="117"/>
      <c r="AK53" s="120"/>
      <c r="AL53" s="120"/>
      <c r="AM53" s="119"/>
      <c r="AN53" s="117"/>
      <c r="AO53" s="18"/>
      <c r="AP53" s="18"/>
      <c r="AQ53" s="18"/>
      <c r="AR53" s="18"/>
      <c r="AS53" s="18"/>
      <c r="AT53" s="18"/>
      <c r="AU53" s="18"/>
      <c r="AV53" s="18"/>
      <c r="AW53" s="18"/>
      <c r="AX53" s="18"/>
      <c r="AY53" s="18"/>
      <c r="AZ53" s="18"/>
      <c r="BA53" s="18"/>
      <c r="BB53" s="18"/>
      <c r="BC53" s="18"/>
      <c r="BD53" s="18"/>
      <c r="BE53" s="18"/>
      <c r="BF53" s="18"/>
      <c r="BG53" s="18"/>
      <c r="BH53" s="18"/>
    </row>
    <row r="54" spans="1:60" ht="81.75" customHeight="1" x14ac:dyDescent="0.3">
      <c r="A54" s="122">
        <v>82</v>
      </c>
      <c r="B54" s="140" t="s">
        <v>408</v>
      </c>
      <c r="C54" s="142" t="s">
        <v>414</v>
      </c>
      <c r="D54" s="152" t="s">
        <v>271</v>
      </c>
      <c r="E54" s="140" t="s">
        <v>192</v>
      </c>
      <c r="F54" s="140" t="s">
        <v>360</v>
      </c>
      <c r="G54" s="155" t="s">
        <v>361</v>
      </c>
      <c r="H54" s="170" t="str">
        <f t="shared" ref="H54:H94" si="34">CONCATENATE("Posibilidad de afectación"," ",E54," por"," ",F54," ","debido a"," ",G54)</f>
        <v>Posibilidad de afectación Reputacional por incumplimiento en la realización de las visitas de campo debido a falencias en la planificación de la programación de vehículos</v>
      </c>
      <c r="I54" s="140" t="s">
        <v>200</v>
      </c>
      <c r="J54" s="122">
        <v>5001</v>
      </c>
      <c r="K54" s="146" t="str">
        <f t="shared" si="28"/>
        <v>Muy Alta</v>
      </c>
      <c r="L54" s="147">
        <f t="shared" si="29"/>
        <v>1</v>
      </c>
      <c r="M54" s="172" t="s">
        <v>146</v>
      </c>
      <c r="N54" s="147" t="str">
        <f ca="1">IF(NOT(ISERROR(MATCH(M54,'Tabla Impacto'!$B$221:$B$223,0))),'Tabla Impacto'!$F$223&amp;"Por favor no seleccionar los criterios de impacto(Afectación Económica o presupuestal y Pérdida Reputacional)",M54)</f>
        <v xml:space="preserve">     Entre 10 y 50 SMLMV </v>
      </c>
      <c r="O54" s="146" t="str">
        <f ca="1">IF(OR(N54='Tabla Impacto'!$C$11,N54='Tabla Impacto'!$D$11),"Leve",IF(OR(N54='Tabla Impacto'!$C$12,N54='Tabla Impacto'!$D$12),"Menor",IF(OR(N54='Tabla Impacto'!$C$13,N54='Tabla Impacto'!$D$13),"Moderado",IF(OR(N54='Tabla Impacto'!$C$14,N54='Tabla Impacto'!$D$14),"Mayor",IF(OR(N54='Tabla Impacto'!$C$15,N54='Tabla Impacto'!$D$15),"Catastrófico","")))))</f>
        <v>Menor</v>
      </c>
      <c r="P54" s="147">
        <f t="shared" ca="1" si="30"/>
        <v>0.4</v>
      </c>
      <c r="Q54" s="148" t="str">
        <f t="shared" ca="1" si="31"/>
        <v>Alto</v>
      </c>
      <c r="R54" s="122">
        <v>1</v>
      </c>
      <c r="S54" s="150" t="s">
        <v>362</v>
      </c>
      <c r="T54" s="122" t="str">
        <f t="shared" si="16"/>
        <v>Probabilidad</v>
      </c>
      <c r="U54" s="127" t="s">
        <v>164</v>
      </c>
      <c r="V54" s="127" t="s">
        <v>172</v>
      </c>
      <c r="W54" s="129" t="str">
        <f t="shared" si="17"/>
        <v>40%</v>
      </c>
      <c r="X54" s="127" t="s">
        <v>175</v>
      </c>
      <c r="Y54" s="127" t="s">
        <v>180</v>
      </c>
      <c r="Z54" s="127" t="s">
        <v>184</v>
      </c>
      <c r="AA54" s="163" t="s">
        <v>221</v>
      </c>
      <c r="AB54" s="130">
        <f t="shared" si="32"/>
        <v>0.6</v>
      </c>
      <c r="AC54" s="131" t="str">
        <f t="shared" si="18"/>
        <v>Media</v>
      </c>
      <c r="AD54" s="129">
        <f t="shared" si="19"/>
        <v>0.6</v>
      </c>
      <c r="AE54" s="131" t="str">
        <f t="shared" ca="1" si="20"/>
        <v>Menor</v>
      </c>
      <c r="AF54" s="129">
        <f t="shared" ca="1" si="33"/>
        <v>0.4</v>
      </c>
      <c r="AG54" s="132" t="str">
        <f t="shared" ca="1" si="21"/>
        <v>Moderado</v>
      </c>
      <c r="AH54" s="127" t="s">
        <v>195</v>
      </c>
      <c r="AI54" s="119"/>
      <c r="AJ54" s="117"/>
      <c r="AK54" s="120"/>
      <c r="AL54" s="120"/>
      <c r="AM54" s="119"/>
      <c r="AN54" s="117"/>
      <c r="AO54" s="18"/>
      <c r="AP54" s="18"/>
      <c r="AQ54" s="18"/>
      <c r="AR54" s="18"/>
      <c r="AS54" s="18"/>
      <c r="AT54" s="18"/>
      <c r="AU54" s="18"/>
      <c r="AV54" s="18"/>
      <c r="AW54" s="18"/>
      <c r="AX54" s="18"/>
      <c r="AY54" s="18"/>
      <c r="AZ54" s="18"/>
      <c r="BA54" s="18"/>
      <c r="BB54" s="18"/>
      <c r="BC54" s="18"/>
      <c r="BD54" s="18"/>
      <c r="BE54" s="18"/>
      <c r="BF54" s="18"/>
      <c r="BG54" s="18"/>
      <c r="BH54" s="18"/>
    </row>
    <row r="55" spans="1:60" ht="120" customHeight="1" x14ac:dyDescent="0.3">
      <c r="A55" s="122">
        <v>83</v>
      </c>
      <c r="B55" s="140" t="s">
        <v>421</v>
      </c>
      <c r="C55" s="140" t="s">
        <v>412</v>
      </c>
      <c r="D55" s="152" t="s">
        <v>363</v>
      </c>
      <c r="E55" s="140" t="s">
        <v>192</v>
      </c>
      <c r="F55" s="140" t="s">
        <v>576</v>
      </c>
      <c r="G55" s="155" t="s">
        <v>511</v>
      </c>
      <c r="H55" s="170" t="str">
        <f t="shared" si="34"/>
        <v xml:space="preserve">Posibilidad de afectación Reputacional por incumplimiento en los tiempo establecidos para la presentación de los informes internos y externos a los entes de control,  y entidades nacionales y departamental.  debido a la entrega inoportuna e incompleta de la información por parte de los responsables. </v>
      </c>
      <c r="I55" s="140" t="s">
        <v>200</v>
      </c>
      <c r="J55" s="122">
        <v>25</v>
      </c>
      <c r="K55" s="146" t="str">
        <f t="shared" si="28"/>
        <v>Media</v>
      </c>
      <c r="L55" s="147">
        <f t="shared" si="29"/>
        <v>0.6</v>
      </c>
      <c r="M55" s="172" t="s">
        <v>147</v>
      </c>
      <c r="N55" s="147" t="str">
        <f ca="1">IF(NOT(ISERROR(MATCH(M55,'Tabla Impacto'!$B$221:$B$223,0))),'Tabla Impacto'!$F$223&amp;"Por favor no seleccionar los criterios de impacto(Afectación Económica o presupuestal y Pérdida Reputacional)",M55)</f>
        <v xml:space="preserve">     Entre 50 y 100 SMLMV </v>
      </c>
      <c r="O55" s="146" t="str">
        <f ca="1">IF(OR(N55='Tabla Impacto'!$C$11,N55='Tabla Impacto'!$D$11),"Leve",IF(OR(N55='Tabla Impacto'!$C$12,N55='Tabla Impacto'!$D$12),"Menor",IF(OR(N55='Tabla Impacto'!$C$13,N55='Tabla Impacto'!$D$13),"Moderado",IF(OR(N55='Tabla Impacto'!$C$14,N55='Tabla Impacto'!$D$14),"Mayor",IF(OR(N55='Tabla Impacto'!$C$15,N55='Tabla Impacto'!$D$15),"Catastrófico","")))))</f>
        <v>Moderado</v>
      </c>
      <c r="P55" s="147">
        <f t="shared" ca="1" si="30"/>
        <v>0.6</v>
      </c>
      <c r="Q55" s="148" t="str">
        <f t="shared" ca="1" si="31"/>
        <v>Moderado</v>
      </c>
      <c r="R55" s="122">
        <v>1</v>
      </c>
      <c r="S55" s="150" t="s">
        <v>577</v>
      </c>
      <c r="T55" s="122" t="str">
        <f t="shared" si="16"/>
        <v>Probabilidad</v>
      </c>
      <c r="U55" s="127" t="s">
        <v>164</v>
      </c>
      <c r="V55" s="127" t="s">
        <v>172</v>
      </c>
      <c r="W55" s="129" t="str">
        <f t="shared" si="17"/>
        <v>40%</v>
      </c>
      <c r="X55" s="127" t="s">
        <v>175</v>
      </c>
      <c r="Y55" s="127" t="s">
        <v>180</v>
      </c>
      <c r="Z55" s="127" t="s">
        <v>184</v>
      </c>
      <c r="AA55" s="163" t="s">
        <v>221</v>
      </c>
      <c r="AB55" s="130">
        <f t="shared" si="32"/>
        <v>0.36</v>
      </c>
      <c r="AC55" s="131" t="str">
        <f t="shared" si="18"/>
        <v>Baja</v>
      </c>
      <c r="AD55" s="129">
        <f t="shared" si="19"/>
        <v>0.36</v>
      </c>
      <c r="AE55" s="131" t="str">
        <f t="shared" ca="1" si="20"/>
        <v>Moderado</v>
      </c>
      <c r="AF55" s="129">
        <f t="shared" ca="1" si="33"/>
        <v>0.6</v>
      </c>
      <c r="AG55" s="132" t="str">
        <f t="shared" ca="1" si="21"/>
        <v>Moderado</v>
      </c>
      <c r="AH55" s="127" t="s">
        <v>195</v>
      </c>
      <c r="AI55" s="119"/>
      <c r="AJ55" s="117"/>
      <c r="AK55" s="120"/>
      <c r="AL55" s="120"/>
      <c r="AM55" s="119"/>
      <c r="AN55" s="117"/>
      <c r="AO55" s="18"/>
      <c r="AP55" s="18"/>
      <c r="AQ55" s="18"/>
      <c r="AR55" s="18"/>
      <c r="AS55" s="18"/>
      <c r="AT55" s="18"/>
      <c r="AU55" s="18"/>
      <c r="AV55" s="18"/>
      <c r="AW55" s="18"/>
      <c r="AX55" s="18"/>
      <c r="AY55" s="18"/>
      <c r="AZ55" s="18"/>
      <c r="BA55" s="18"/>
      <c r="BB55" s="18"/>
      <c r="BC55" s="18"/>
      <c r="BD55" s="18"/>
      <c r="BE55" s="18"/>
      <c r="BF55" s="18"/>
      <c r="BG55" s="18"/>
      <c r="BH55" s="18"/>
    </row>
    <row r="56" spans="1:60" ht="105" customHeight="1" x14ac:dyDescent="0.3">
      <c r="A56" s="122"/>
      <c r="B56" s="140" t="s">
        <v>421</v>
      </c>
      <c r="C56" s="140" t="s">
        <v>412</v>
      </c>
      <c r="D56" s="152" t="s">
        <v>514</v>
      </c>
      <c r="E56" s="140" t="s">
        <v>192</v>
      </c>
      <c r="F56" s="140" t="s">
        <v>513</v>
      </c>
      <c r="G56" s="155" t="s">
        <v>511</v>
      </c>
      <c r="H56" s="170" t="str">
        <f t="shared" si="34"/>
        <v xml:space="preserve">Posibilidad de afectación Reputacional por Incumplimiento en los tiempos establecidos, de envio de la información, por parte de las dependencias técnicas de la operación y/o de aliados externos debido a la entrega inoportuna e incompleta de la información por parte de los responsables. </v>
      </c>
      <c r="I56" s="140" t="s">
        <v>200</v>
      </c>
      <c r="J56" s="122">
        <v>25</v>
      </c>
      <c r="K56" s="146" t="str">
        <f t="shared" si="28"/>
        <v>Media</v>
      </c>
      <c r="L56" s="147">
        <f t="shared" si="29"/>
        <v>0.6</v>
      </c>
      <c r="M56" s="172" t="s">
        <v>147</v>
      </c>
      <c r="N56" s="147" t="str">
        <f ca="1">IF(NOT(ISERROR(MATCH(M56,'Tabla Impacto'!$B$221:$B$223,0))),'Tabla Impacto'!$F$223&amp;"Por favor no seleccionar los criterios de impacto(Afectación Económica o presupuestal y Pérdida Reputacional)",M56)</f>
        <v xml:space="preserve">     Entre 50 y 100 SMLMV </v>
      </c>
      <c r="O56" s="146" t="str">
        <f ca="1">IF(OR(N56='Tabla Impacto'!$C$11,N56='Tabla Impacto'!$D$11),"Leve",IF(OR(N56='Tabla Impacto'!$C$12,N56='Tabla Impacto'!$D$12),"Menor",IF(OR(N56='Tabla Impacto'!$C$13,N56='Tabla Impacto'!$D$13),"Moderado",IF(OR(N56='Tabla Impacto'!$C$14,N56='Tabla Impacto'!$D$14),"Mayor",IF(OR(N56='Tabla Impacto'!$C$15,N56='Tabla Impacto'!$D$15),"Catastrófico","")))))</f>
        <v>Moderado</v>
      </c>
      <c r="P56" s="147">
        <f t="shared" ca="1" si="30"/>
        <v>0.6</v>
      </c>
      <c r="Q56" s="148" t="str">
        <f t="shared" ca="1" si="31"/>
        <v>Moderado</v>
      </c>
      <c r="R56" s="122">
        <v>2</v>
      </c>
      <c r="S56" s="150" t="s">
        <v>512</v>
      </c>
      <c r="T56" s="122" t="str">
        <f t="shared" si="16"/>
        <v>Probabilidad</v>
      </c>
      <c r="U56" s="127" t="s">
        <v>164</v>
      </c>
      <c r="V56" s="127" t="s">
        <v>172</v>
      </c>
      <c r="W56" s="129" t="str">
        <f t="shared" si="17"/>
        <v>40%</v>
      </c>
      <c r="X56" s="127" t="s">
        <v>175</v>
      </c>
      <c r="Y56" s="127" t="s">
        <v>180</v>
      </c>
      <c r="Z56" s="127" t="s">
        <v>184</v>
      </c>
      <c r="AA56" s="163" t="s">
        <v>221</v>
      </c>
      <c r="AB56" s="130">
        <f t="shared" si="32"/>
        <v>0.36</v>
      </c>
      <c r="AC56" s="131" t="str">
        <f t="shared" si="18"/>
        <v>Baja</v>
      </c>
      <c r="AD56" s="129">
        <f t="shared" si="19"/>
        <v>0.36</v>
      </c>
      <c r="AE56" s="131" t="str">
        <f t="shared" ca="1" si="20"/>
        <v>Moderado</v>
      </c>
      <c r="AF56" s="129">
        <f t="shared" ca="1" si="33"/>
        <v>0.6</v>
      </c>
      <c r="AG56" s="132" t="str">
        <f t="shared" ca="1" si="21"/>
        <v>Moderado</v>
      </c>
      <c r="AH56" s="127" t="s">
        <v>195</v>
      </c>
      <c r="AI56" s="119"/>
      <c r="AJ56" s="117"/>
      <c r="AK56" s="120"/>
      <c r="AL56" s="120"/>
      <c r="AM56" s="119"/>
      <c r="AN56" s="11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ht="84" customHeight="1" x14ac:dyDescent="0.3">
      <c r="A57" s="122">
        <v>85</v>
      </c>
      <c r="B57" s="140" t="s">
        <v>408</v>
      </c>
      <c r="C57" s="142" t="s">
        <v>414</v>
      </c>
      <c r="D57" s="152" t="s">
        <v>363</v>
      </c>
      <c r="E57" s="140" t="s">
        <v>192</v>
      </c>
      <c r="F57" s="140" t="s">
        <v>365</v>
      </c>
      <c r="G57" s="155" t="s">
        <v>366</v>
      </c>
      <c r="H57" s="170" t="str">
        <f t="shared" si="34"/>
        <v>Posibilidad de afectación Reputacional por toma de decisiones inoportunas e insatisfacción de los usuarios debido a retraso con los tiempos establecidos para el cargue de los concepto de índice de uso de agua al VITAL</v>
      </c>
      <c r="I57" s="140" t="s">
        <v>200</v>
      </c>
      <c r="J57" s="122">
        <v>501</v>
      </c>
      <c r="K57" s="146" t="str">
        <f t="shared" si="28"/>
        <v>Alta</v>
      </c>
      <c r="L57" s="147">
        <f t="shared" si="29"/>
        <v>0.8</v>
      </c>
      <c r="M57" s="172" t="s">
        <v>147</v>
      </c>
      <c r="N57" s="147" t="str">
        <f ca="1">IF(NOT(ISERROR(MATCH(M57,'Tabla Impacto'!$B$221:$B$223,0))),'Tabla Impacto'!$F$223&amp;"Por favor no seleccionar los criterios de impacto(Afectación Económica o presupuestal y Pérdida Reputacional)",M57)</f>
        <v xml:space="preserve">     Entre 50 y 100 SMLMV </v>
      </c>
      <c r="O57" s="146" t="str">
        <f ca="1">IF(OR(N57='Tabla Impacto'!$C$11,N57='Tabla Impacto'!$D$11),"Leve",IF(OR(N57='Tabla Impacto'!$C$12,N57='Tabla Impacto'!$D$12),"Menor",IF(OR(N57='Tabla Impacto'!$C$13,N57='Tabla Impacto'!$D$13),"Moderado",IF(OR(N57='Tabla Impacto'!$C$14,N57='Tabla Impacto'!$D$14),"Mayor",IF(OR(N57='Tabla Impacto'!$C$15,N57='Tabla Impacto'!$D$15),"Catastrófico","")))))</f>
        <v>Moderado</v>
      </c>
      <c r="P57" s="147">
        <f t="shared" ca="1" si="30"/>
        <v>0.6</v>
      </c>
      <c r="Q57" s="148" t="str">
        <f t="shared" ca="1" si="31"/>
        <v>Alto</v>
      </c>
      <c r="R57" s="122">
        <v>1</v>
      </c>
      <c r="S57" s="150" t="s">
        <v>364</v>
      </c>
      <c r="T57" s="122" t="str">
        <f t="shared" si="16"/>
        <v>Probabilidad</v>
      </c>
      <c r="U57" s="127" t="s">
        <v>164</v>
      </c>
      <c r="V57" s="127" t="s">
        <v>172</v>
      </c>
      <c r="W57" s="129" t="str">
        <f t="shared" si="17"/>
        <v>40%</v>
      </c>
      <c r="X57" s="127" t="s">
        <v>175</v>
      </c>
      <c r="Y57" s="127" t="s">
        <v>180</v>
      </c>
      <c r="Z57" s="127" t="s">
        <v>184</v>
      </c>
      <c r="AA57" s="163" t="s">
        <v>221</v>
      </c>
      <c r="AB57" s="130">
        <f t="shared" si="32"/>
        <v>0.48</v>
      </c>
      <c r="AC57" s="131" t="str">
        <f t="shared" si="18"/>
        <v>Media</v>
      </c>
      <c r="AD57" s="129">
        <f t="shared" si="19"/>
        <v>0.48</v>
      </c>
      <c r="AE57" s="131" t="str">
        <f t="shared" ca="1" si="20"/>
        <v>Moderado</v>
      </c>
      <c r="AF57" s="129">
        <f t="shared" ca="1" si="33"/>
        <v>0.6</v>
      </c>
      <c r="AG57" s="132" t="str">
        <f t="shared" ca="1" si="21"/>
        <v>Moderado</v>
      </c>
      <c r="AH57" s="127" t="s">
        <v>195</v>
      </c>
      <c r="AI57" s="119"/>
      <c r="AJ57" s="117"/>
      <c r="AK57" s="120"/>
      <c r="AL57" s="120"/>
      <c r="AM57" s="119"/>
      <c r="AN57" s="117"/>
      <c r="AO57" s="18"/>
      <c r="AP57" s="18"/>
      <c r="AQ57" s="18"/>
      <c r="AR57" s="18"/>
      <c r="AS57" s="18"/>
      <c r="AT57" s="18"/>
      <c r="AU57" s="18"/>
      <c r="AV57" s="18"/>
      <c r="AW57" s="18"/>
      <c r="AX57" s="18"/>
      <c r="AY57" s="18"/>
      <c r="AZ57" s="18"/>
      <c r="BA57" s="18"/>
      <c r="BB57" s="18"/>
      <c r="BC57" s="18"/>
      <c r="BD57" s="18"/>
      <c r="BE57" s="18"/>
      <c r="BF57" s="18"/>
      <c r="BG57" s="18"/>
      <c r="BH57" s="18"/>
    </row>
    <row r="58" spans="1:60" ht="91.5" customHeight="1" x14ac:dyDescent="0.3">
      <c r="A58" s="122">
        <v>86</v>
      </c>
      <c r="B58" s="140" t="s">
        <v>416</v>
      </c>
      <c r="C58" s="140" t="s">
        <v>410</v>
      </c>
      <c r="D58" s="152" t="s">
        <v>539</v>
      </c>
      <c r="E58" s="140" t="s">
        <v>194</v>
      </c>
      <c r="F58" s="197" t="s">
        <v>540</v>
      </c>
      <c r="G58" s="197" t="s">
        <v>541</v>
      </c>
      <c r="H58" s="170" t="str">
        <f t="shared" si="34"/>
        <v xml:space="preserve">Posibilidad de afectación Económico y Reputacional por Imposicion de sanciones o investigaciones disciplinarias, fiscales y penales  debido a Inadecuada supervisión en el seguimiento de la ejecución de los contratos/convenios de acuerdo con la normatividad legal vigente
</v>
      </c>
      <c r="I58" s="140" t="s">
        <v>200</v>
      </c>
      <c r="J58" s="122">
        <v>150</v>
      </c>
      <c r="K58" s="146" t="str">
        <f t="shared" si="28"/>
        <v>Media</v>
      </c>
      <c r="L58" s="147">
        <f t="shared" si="29"/>
        <v>0.6</v>
      </c>
      <c r="M58" s="172" t="s">
        <v>147</v>
      </c>
      <c r="N58" s="147" t="str">
        <f ca="1">IF(NOT(ISERROR(MATCH(M58,'Tabla Impacto'!$B$221:$B$223,0))),'Tabla Impacto'!$F$223&amp;"Por favor no seleccionar los criterios de impacto(Afectación Económica o presupuestal y Pérdida Reputacional)",M58)</f>
        <v xml:space="preserve">     Entre 50 y 100 SMLMV </v>
      </c>
      <c r="O58" s="146" t="str">
        <f ca="1">IF(OR(N58='Tabla Impacto'!$C$11,N58='Tabla Impacto'!$D$11),"Leve",IF(OR(N58='Tabla Impacto'!$C$12,N58='Tabla Impacto'!$D$12),"Menor",IF(OR(N58='Tabla Impacto'!$C$13,N58='Tabla Impacto'!$D$13),"Moderado",IF(OR(N58='Tabla Impacto'!$C$14,N58='Tabla Impacto'!$D$14),"Mayor",IF(OR(N58='Tabla Impacto'!$C$15,N58='Tabla Impacto'!$D$15),"Catastrófico","")))))</f>
        <v>Moderado</v>
      </c>
      <c r="P58" s="147">
        <f t="shared" ca="1" si="30"/>
        <v>0.6</v>
      </c>
      <c r="Q58" s="148" t="str">
        <f t="shared" ca="1" si="31"/>
        <v>Moderado</v>
      </c>
      <c r="R58" s="122">
        <v>1</v>
      </c>
      <c r="S58" s="150" t="s">
        <v>542</v>
      </c>
      <c r="T58" s="122" t="str">
        <f t="shared" si="16"/>
        <v>Probabilidad</v>
      </c>
      <c r="U58" s="127" t="s">
        <v>164</v>
      </c>
      <c r="V58" s="127" t="s">
        <v>172</v>
      </c>
      <c r="W58" s="129" t="str">
        <f t="shared" si="17"/>
        <v>40%</v>
      </c>
      <c r="X58" s="127" t="s">
        <v>175</v>
      </c>
      <c r="Y58" s="127" t="s">
        <v>180</v>
      </c>
      <c r="Z58" s="127" t="s">
        <v>184</v>
      </c>
      <c r="AA58" s="163" t="s">
        <v>221</v>
      </c>
      <c r="AB58" s="130">
        <f t="shared" si="32"/>
        <v>0.36</v>
      </c>
      <c r="AC58" s="131" t="str">
        <f t="shared" si="18"/>
        <v>Baja</v>
      </c>
      <c r="AD58" s="129">
        <f t="shared" si="19"/>
        <v>0.36</v>
      </c>
      <c r="AE58" s="131" t="str">
        <f t="shared" ca="1" si="20"/>
        <v>Moderado</v>
      </c>
      <c r="AF58" s="129">
        <f t="shared" ca="1" si="33"/>
        <v>0.6</v>
      </c>
      <c r="AG58" s="132" t="str">
        <f t="shared" ca="1" si="21"/>
        <v>Moderado</v>
      </c>
      <c r="AH58" s="127" t="s">
        <v>195</v>
      </c>
      <c r="AI58" s="119"/>
      <c r="AJ58" s="117"/>
      <c r="AK58" s="120"/>
      <c r="AL58" s="120"/>
      <c r="AM58" s="119"/>
      <c r="AN58" s="117"/>
      <c r="AO58" s="18"/>
      <c r="AP58" s="18"/>
      <c r="AQ58" s="18"/>
      <c r="AR58" s="18"/>
      <c r="AS58" s="18"/>
      <c r="AT58" s="18"/>
      <c r="AU58" s="18"/>
      <c r="AV58" s="18"/>
      <c r="AW58" s="18"/>
      <c r="AX58" s="18"/>
      <c r="AY58" s="18"/>
      <c r="AZ58" s="18"/>
      <c r="BA58" s="18"/>
      <c r="BB58" s="18"/>
      <c r="BC58" s="18"/>
      <c r="BD58" s="18"/>
      <c r="BE58" s="18"/>
      <c r="BF58" s="18"/>
      <c r="BG58" s="18"/>
      <c r="BH58" s="18"/>
    </row>
    <row r="59" spans="1:60" ht="78.75" customHeight="1" x14ac:dyDescent="0.3">
      <c r="A59" s="122">
        <v>87</v>
      </c>
      <c r="B59" s="140" t="s">
        <v>408</v>
      </c>
      <c r="C59" s="142" t="s">
        <v>414</v>
      </c>
      <c r="D59" s="152" t="s">
        <v>272</v>
      </c>
      <c r="E59" s="140" t="s">
        <v>194</v>
      </c>
      <c r="F59" s="140" t="s">
        <v>367</v>
      </c>
      <c r="G59" s="155" t="s">
        <v>368</v>
      </c>
      <c r="H59" s="170" t="str">
        <f t="shared" si="34"/>
        <v>Posibilidad de afectación Económico y Reputacional por retraso en la adopción de los instrumentos de planificación de recurso hídrico debido a tergiversación de la información del POMCA y manipulación a la comunidad.</v>
      </c>
      <c r="I59" s="140" t="s">
        <v>200</v>
      </c>
      <c r="J59" s="122">
        <v>24</v>
      </c>
      <c r="K59" s="146" t="str">
        <f t="shared" si="28"/>
        <v>Baja</v>
      </c>
      <c r="L59" s="147">
        <f t="shared" si="29"/>
        <v>0.4</v>
      </c>
      <c r="M59" s="172" t="s">
        <v>143</v>
      </c>
      <c r="N59" s="147" t="str">
        <f ca="1">IF(NOT(ISERROR(MATCH(M59,'Tabla Impacto'!$B$221:$B$223,0))),'Tabla Impacto'!$F$223&amp;"Por favor no seleccionar los criterios de impacto(Afectación Económica o presupuestal y Pérdida Reputacional)",M59)</f>
        <v xml:space="preserve">     Afectación menor a 10 SMLMV .</v>
      </c>
      <c r="O59" s="146" t="str">
        <f ca="1">IF(OR(N59='Tabla Impacto'!$C$11,N59='Tabla Impacto'!$D$11),"Leve",IF(OR(N59='Tabla Impacto'!$C$12,N59='Tabla Impacto'!$D$12),"Menor",IF(OR(N59='Tabla Impacto'!$C$13,N59='Tabla Impacto'!$D$13),"Moderado",IF(OR(N59='Tabla Impacto'!$C$14,N59='Tabla Impacto'!$D$14),"Mayor",IF(OR(N59='Tabla Impacto'!$C$15,N59='Tabla Impacto'!$D$15),"Catastrófico","")))))</f>
        <v>Leve</v>
      </c>
      <c r="P59" s="147">
        <f t="shared" ca="1" si="30"/>
        <v>0.2</v>
      </c>
      <c r="Q59" s="148" t="str">
        <f t="shared" ca="1" si="31"/>
        <v>Bajo</v>
      </c>
      <c r="R59" s="122">
        <v>1</v>
      </c>
      <c r="S59" s="150" t="s">
        <v>369</v>
      </c>
      <c r="T59" s="122" t="str">
        <f t="shared" si="16"/>
        <v>Probabilidad</v>
      </c>
      <c r="U59" s="127" t="s">
        <v>164</v>
      </c>
      <c r="V59" s="127" t="s">
        <v>172</v>
      </c>
      <c r="W59" s="129" t="str">
        <f t="shared" si="17"/>
        <v>40%</v>
      </c>
      <c r="X59" s="127" t="s">
        <v>175</v>
      </c>
      <c r="Y59" s="127" t="s">
        <v>180</v>
      </c>
      <c r="Z59" s="127" t="s">
        <v>184</v>
      </c>
      <c r="AA59" s="163" t="s">
        <v>221</v>
      </c>
      <c r="AB59" s="130">
        <f t="shared" si="32"/>
        <v>0.24</v>
      </c>
      <c r="AC59" s="131" t="str">
        <f t="shared" si="18"/>
        <v>Baja</v>
      </c>
      <c r="AD59" s="129">
        <f t="shared" si="19"/>
        <v>0.24</v>
      </c>
      <c r="AE59" s="131" t="str">
        <f t="shared" ca="1" si="20"/>
        <v>Leve</v>
      </c>
      <c r="AF59" s="129">
        <f t="shared" ca="1" si="33"/>
        <v>0.2</v>
      </c>
      <c r="AG59" s="132" t="str">
        <f t="shared" ca="1" si="21"/>
        <v>Bajo</v>
      </c>
      <c r="AH59" s="127" t="s">
        <v>189</v>
      </c>
      <c r="AI59" s="119"/>
      <c r="AJ59" s="117"/>
      <c r="AK59" s="120"/>
      <c r="AL59" s="120"/>
      <c r="AM59" s="119"/>
      <c r="AN59" s="117"/>
      <c r="AO59" s="18"/>
      <c r="AP59" s="18"/>
      <c r="AQ59" s="18"/>
      <c r="AR59" s="18"/>
      <c r="AS59" s="18"/>
      <c r="AT59" s="18"/>
      <c r="AU59" s="18"/>
      <c r="AV59" s="18"/>
      <c r="AW59" s="18"/>
      <c r="AX59" s="18"/>
      <c r="AY59" s="18"/>
      <c r="AZ59" s="18"/>
      <c r="BA59" s="18"/>
      <c r="BB59" s="18"/>
      <c r="BC59" s="18"/>
      <c r="BD59" s="18"/>
      <c r="BE59" s="18"/>
      <c r="BF59" s="18"/>
      <c r="BG59" s="18"/>
      <c r="BH59" s="18"/>
    </row>
    <row r="60" spans="1:60" ht="63.75" customHeight="1" x14ac:dyDescent="0.3">
      <c r="A60" s="122">
        <v>88</v>
      </c>
      <c r="B60" s="140" t="s">
        <v>408</v>
      </c>
      <c r="C60" s="142" t="s">
        <v>414</v>
      </c>
      <c r="D60" s="152" t="s">
        <v>272</v>
      </c>
      <c r="E60" s="140" t="s">
        <v>192</v>
      </c>
      <c r="F60" s="140" t="s">
        <v>305</v>
      </c>
      <c r="G60" s="155" t="s">
        <v>304</v>
      </c>
      <c r="H60" s="170" t="str">
        <f t="shared" si="34"/>
        <v>Posibilidad de afectación Reputacional por amenazas externas al proceso de consulta previa debido a desconfianza de la comunidad con las entidades publicas.</v>
      </c>
      <c r="I60" s="140" t="s">
        <v>200</v>
      </c>
      <c r="J60" s="122">
        <v>24</v>
      </c>
      <c r="K60" s="146" t="str">
        <f t="shared" si="28"/>
        <v>Baja</v>
      </c>
      <c r="L60" s="147">
        <f t="shared" si="29"/>
        <v>0.4</v>
      </c>
      <c r="M60" s="172" t="s">
        <v>143</v>
      </c>
      <c r="N60" s="147" t="str">
        <f ca="1">IF(NOT(ISERROR(MATCH(M60,'Tabla Impacto'!$B$221:$B$223,0))),'Tabla Impacto'!$F$223&amp;"Por favor no seleccionar los criterios de impacto(Afectación Económica o presupuestal y Pérdida Reputacional)",M60)</f>
        <v xml:space="preserve">     Afectación menor a 10 SMLMV .</v>
      </c>
      <c r="O60" s="146" t="str">
        <f ca="1">IF(OR(N60='Tabla Impacto'!$C$11,N60='Tabla Impacto'!$D$11),"Leve",IF(OR(N60='Tabla Impacto'!$C$12,N60='Tabla Impacto'!$D$12),"Menor",IF(OR(N60='Tabla Impacto'!$C$13,N60='Tabla Impacto'!$D$13),"Moderado",IF(OR(N60='Tabla Impacto'!$C$14,N60='Tabla Impacto'!$D$14),"Mayor",IF(OR(N60='Tabla Impacto'!$C$15,N60='Tabla Impacto'!$D$15),"Catastrófico","")))))</f>
        <v>Leve</v>
      </c>
      <c r="P60" s="147">
        <f t="shared" ca="1" si="30"/>
        <v>0.2</v>
      </c>
      <c r="Q60" s="148" t="str">
        <f t="shared" ca="1" si="31"/>
        <v>Bajo</v>
      </c>
      <c r="R60" s="122">
        <v>1</v>
      </c>
      <c r="S60" s="150" t="s">
        <v>369</v>
      </c>
      <c r="T60" s="122" t="str">
        <f t="shared" si="16"/>
        <v>Probabilidad</v>
      </c>
      <c r="U60" s="127" t="s">
        <v>164</v>
      </c>
      <c r="V60" s="127" t="s">
        <v>172</v>
      </c>
      <c r="W60" s="129" t="str">
        <f t="shared" si="17"/>
        <v>40%</v>
      </c>
      <c r="X60" s="127" t="s">
        <v>175</v>
      </c>
      <c r="Y60" s="127" t="s">
        <v>180</v>
      </c>
      <c r="Z60" s="127" t="s">
        <v>184</v>
      </c>
      <c r="AA60" s="163" t="s">
        <v>221</v>
      </c>
      <c r="AB60" s="130">
        <f t="shared" si="32"/>
        <v>0.24</v>
      </c>
      <c r="AC60" s="131" t="str">
        <f t="shared" si="18"/>
        <v>Baja</v>
      </c>
      <c r="AD60" s="129">
        <f t="shared" si="19"/>
        <v>0.24</v>
      </c>
      <c r="AE60" s="131" t="str">
        <f t="shared" ca="1" si="20"/>
        <v>Leve</v>
      </c>
      <c r="AF60" s="129">
        <f t="shared" ca="1" si="33"/>
        <v>0.2</v>
      </c>
      <c r="AG60" s="132" t="str">
        <f t="shared" ca="1" si="21"/>
        <v>Bajo</v>
      </c>
      <c r="AH60" s="127" t="s">
        <v>189</v>
      </c>
      <c r="AI60" s="119"/>
      <c r="AJ60" s="117"/>
      <c r="AK60" s="120"/>
      <c r="AL60" s="120"/>
      <c r="AM60" s="119"/>
      <c r="AN60" s="117"/>
      <c r="AO60" s="18"/>
      <c r="AP60" s="18"/>
      <c r="AQ60" s="18"/>
      <c r="AR60" s="18"/>
      <c r="AS60" s="18"/>
      <c r="AT60" s="18"/>
      <c r="AU60" s="18"/>
      <c r="AV60" s="18"/>
      <c r="AW60" s="18"/>
      <c r="AX60" s="18"/>
      <c r="AY60" s="18"/>
      <c r="AZ60" s="18"/>
      <c r="BA60" s="18"/>
      <c r="BB60" s="18"/>
      <c r="BC60" s="18"/>
      <c r="BD60" s="18"/>
      <c r="BE60" s="18"/>
      <c r="BF60" s="18"/>
      <c r="BG60" s="18"/>
      <c r="BH60" s="18"/>
    </row>
    <row r="61" spans="1:60" ht="57.75" customHeight="1" x14ac:dyDescent="0.3">
      <c r="A61" s="122">
        <v>89</v>
      </c>
      <c r="B61" s="140" t="s">
        <v>408</v>
      </c>
      <c r="C61" s="142" t="s">
        <v>414</v>
      </c>
      <c r="D61" s="152" t="s">
        <v>272</v>
      </c>
      <c r="E61" s="140" t="s">
        <v>192</v>
      </c>
      <c r="F61" s="140" t="s">
        <v>305</v>
      </c>
      <c r="G61" s="155" t="s">
        <v>306</v>
      </c>
      <c r="H61" s="170" t="str">
        <f t="shared" si="34"/>
        <v>Posibilidad de afectación Reputacional por amenazas externas al proceso de consulta previa debido a intereses velados de terceros</v>
      </c>
      <c r="I61" s="140" t="s">
        <v>200</v>
      </c>
      <c r="J61" s="122">
        <v>24</v>
      </c>
      <c r="K61" s="146" t="str">
        <f t="shared" si="28"/>
        <v>Baja</v>
      </c>
      <c r="L61" s="147">
        <f t="shared" si="29"/>
        <v>0.4</v>
      </c>
      <c r="M61" s="172" t="s">
        <v>143</v>
      </c>
      <c r="N61" s="147" t="str">
        <f ca="1">IF(NOT(ISERROR(MATCH(M61,'Tabla Impacto'!$B$221:$B$223,0))),'Tabla Impacto'!$F$223&amp;"Por favor no seleccionar los criterios de impacto(Afectación Económica o presupuestal y Pérdida Reputacional)",M61)</f>
        <v xml:space="preserve">     Afectación menor a 10 SMLMV .</v>
      </c>
      <c r="O61" s="146" t="str">
        <f ca="1">IF(OR(N61='Tabla Impacto'!$C$11,N61='Tabla Impacto'!$D$11),"Leve",IF(OR(N61='Tabla Impacto'!$C$12,N61='Tabla Impacto'!$D$12),"Menor",IF(OR(N61='Tabla Impacto'!$C$13,N61='Tabla Impacto'!$D$13),"Moderado",IF(OR(N61='Tabla Impacto'!$C$14,N61='Tabla Impacto'!$D$14),"Mayor",IF(OR(N61='Tabla Impacto'!$C$15,N61='Tabla Impacto'!$D$15),"Catastrófico","")))))</f>
        <v>Leve</v>
      </c>
      <c r="P61" s="147">
        <f t="shared" ca="1" si="30"/>
        <v>0.2</v>
      </c>
      <c r="Q61" s="148" t="str">
        <f t="shared" ca="1" si="31"/>
        <v>Bajo</v>
      </c>
      <c r="R61" s="122">
        <v>1</v>
      </c>
      <c r="S61" s="150" t="s">
        <v>369</v>
      </c>
      <c r="T61" s="122" t="str">
        <f t="shared" si="16"/>
        <v>Probabilidad</v>
      </c>
      <c r="U61" s="127" t="s">
        <v>164</v>
      </c>
      <c r="V61" s="127" t="s">
        <v>172</v>
      </c>
      <c r="W61" s="129" t="str">
        <f t="shared" si="17"/>
        <v>40%</v>
      </c>
      <c r="X61" s="127" t="s">
        <v>175</v>
      </c>
      <c r="Y61" s="127" t="s">
        <v>180</v>
      </c>
      <c r="Z61" s="127" t="s">
        <v>184</v>
      </c>
      <c r="AA61" s="163" t="s">
        <v>221</v>
      </c>
      <c r="AB61" s="130">
        <f t="shared" si="32"/>
        <v>0.24</v>
      </c>
      <c r="AC61" s="131" t="str">
        <f t="shared" si="18"/>
        <v>Baja</v>
      </c>
      <c r="AD61" s="129">
        <f t="shared" si="19"/>
        <v>0.24</v>
      </c>
      <c r="AE61" s="131" t="str">
        <f t="shared" ca="1" si="20"/>
        <v>Leve</v>
      </c>
      <c r="AF61" s="129">
        <f t="shared" ca="1" si="33"/>
        <v>0.2</v>
      </c>
      <c r="AG61" s="132" t="str">
        <f t="shared" ca="1" si="21"/>
        <v>Bajo</v>
      </c>
      <c r="AH61" s="127" t="s">
        <v>189</v>
      </c>
      <c r="AI61" s="119"/>
      <c r="AJ61" s="117"/>
      <c r="AK61" s="120"/>
      <c r="AL61" s="120"/>
      <c r="AM61" s="119"/>
      <c r="AN61" s="117"/>
      <c r="AO61" s="18"/>
      <c r="AP61" s="18"/>
      <c r="AQ61" s="18"/>
      <c r="AR61" s="18"/>
      <c r="AS61" s="18"/>
      <c r="AT61" s="18"/>
      <c r="AU61" s="18"/>
      <c r="AV61" s="18"/>
      <c r="AW61" s="18"/>
      <c r="AX61" s="18"/>
      <c r="AY61" s="18"/>
      <c r="AZ61" s="18"/>
      <c r="BA61" s="18"/>
      <c r="BB61" s="18"/>
      <c r="BC61" s="18"/>
      <c r="BD61" s="18"/>
      <c r="BE61" s="18"/>
      <c r="BF61" s="18"/>
      <c r="BG61" s="18"/>
      <c r="BH61" s="18"/>
    </row>
    <row r="62" spans="1:60" ht="183" customHeight="1" x14ac:dyDescent="0.3">
      <c r="A62" s="122">
        <v>90</v>
      </c>
      <c r="B62" s="140" t="s">
        <v>408</v>
      </c>
      <c r="C62" s="142" t="s">
        <v>414</v>
      </c>
      <c r="D62" s="152" t="s">
        <v>370</v>
      </c>
      <c r="E62" s="140" t="s">
        <v>192</v>
      </c>
      <c r="F62" s="140" t="s">
        <v>371</v>
      </c>
      <c r="G62" s="155" t="s">
        <v>372</v>
      </c>
      <c r="H62" s="170" t="str">
        <f t="shared" si="34"/>
        <v>Posibilidad de afectación Reputacional por incumplimiento de las metas previstas en el plan de acción de la Corporación debido a no contar con los instrumentos actualizados de planificación de recurso hídrico (POMCA-PORH-PMAA-Ronda hídrica,  Reglamentación de corrientes hídricas) como insumos para lo toma de decisiones al interior de la Corporación, entes territoriales, otros actores  y usuarios del recurso hídrico.</v>
      </c>
      <c r="I62" s="140" t="s">
        <v>200</v>
      </c>
      <c r="J62" s="122">
        <v>25</v>
      </c>
      <c r="K62" s="146" t="str">
        <f t="shared" si="28"/>
        <v>Media</v>
      </c>
      <c r="L62" s="147">
        <f t="shared" si="29"/>
        <v>0.6</v>
      </c>
      <c r="M62" s="172" t="s">
        <v>147</v>
      </c>
      <c r="N62" s="147" t="str">
        <f ca="1">IF(NOT(ISERROR(MATCH(M62,'Tabla Impacto'!$B$221:$B$223,0))),'Tabla Impacto'!$F$223&amp;"Por favor no seleccionar los criterios de impacto(Afectación Económica o presupuestal y Pérdida Reputacional)",M62)</f>
        <v xml:space="preserve">     Entre 50 y 100 SMLMV </v>
      </c>
      <c r="O62" s="146" t="str">
        <f ca="1">IF(OR(N62='Tabla Impacto'!$C$11,N62='Tabla Impacto'!$D$11),"Leve",IF(OR(N62='Tabla Impacto'!$C$12,N62='Tabla Impacto'!$D$12),"Menor",IF(OR(N62='Tabla Impacto'!$C$13,N62='Tabla Impacto'!$D$13),"Moderado",IF(OR(N62='Tabla Impacto'!$C$14,N62='Tabla Impacto'!$D$14),"Mayor",IF(OR(N62='Tabla Impacto'!$C$15,N62='Tabla Impacto'!$D$15),"Catastrófico","")))))</f>
        <v>Moderado</v>
      </c>
      <c r="P62" s="147">
        <f t="shared" ca="1" si="30"/>
        <v>0.6</v>
      </c>
      <c r="Q62" s="148" t="str">
        <f t="shared" ca="1" si="31"/>
        <v>Moderado</v>
      </c>
      <c r="R62" s="122">
        <v>1</v>
      </c>
      <c r="S62" s="150" t="s">
        <v>440</v>
      </c>
      <c r="T62" s="122" t="str">
        <f t="shared" si="16"/>
        <v>Probabilidad</v>
      </c>
      <c r="U62" s="127" t="s">
        <v>164</v>
      </c>
      <c r="V62" s="127" t="s">
        <v>172</v>
      </c>
      <c r="W62" s="129" t="str">
        <f t="shared" si="17"/>
        <v>40%</v>
      </c>
      <c r="X62" s="127" t="s">
        <v>175</v>
      </c>
      <c r="Y62" s="127" t="s">
        <v>180</v>
      </c>
      <c r="Z62" s="127" t="s">
        <v>184</v>
      </c>
      <c r="AA62" s="163" t="s">
        <v>221</v>
      </c>
      <c r="AB62" s="130">
        <f t="shared" si="32"/>
        <v>0.36</v>
      </c>
      <c r="AC62" s="131" t="str">
        <f t="shared" si="18"/>
        <v>Baja</v>
      </c>
      <c r="AD62" s="129">
        <f t="shared" si="19"/>
        <v>0.36</v>
      </c>
      <c r="AE62" s="131" t="str">
        <f t="shared" ca="1" si="20"/>
        <v>Moderado</v>
      </c>
      <c r="AF62" s="129">
        <f t="shared" ca="1" si="33"/>
        <v>0.6</v>
      </c>
      <c r="AG62" s="132" t="str">
        <f t="shared" ca="1" si="21"/>
        <v>Moderado</v>
      </c>
      <c r="AH62" s="127" t="s">
        <v>195</v>
      </c>
      <c r="AI62" s="119"/>
      <c r="AJ62" s="117"/>
      <c r="AK62" s="120"/>
      <c r="AL62" s="120"/>
      <c r="AM62" s="119"/>
      <c r="AN62" s="117"/>
      <c r="AO62" s="18"/>
      <c r="AP62" s="18"/>
      <c r="AQ62" s="18"/>
      <c r="AR62" s="18"/>
      <c r="AS62" s="18"/>
      <c r="AT62" s="18"/>
      <c r="AU62" s="18"/>
      <c r="AV62" s="18"/>
      <c r="AW62" s="18"/>
      <c r="AX62" s="18"/>
      <c r="AY62" s="18"/>
      <c r="AZ62" s="18"/>
      <c r="BA62" s="18"/>
      <c r="BB62" s="18"/>
      <c r="BC62" s="18"/>
      <c r="BD62" s="18"/>
      <c r="BE62" s="18"/>
      <c r="BF62" s="18"/>
      <c r="BG62" s="18"/>
      <c r="BH62" s="18"/>
    </row>
    <row r="63" spans="1:60" ht="152.4" customHeight="1" x14ac:dyDescent="0.3">
      <c r="A63" s="122">
        <v>91</v>
      </c>
      <c r="B63" s="140" t="s">
        <v>408</v>
      </c>
      <c r="C63" s="142" t="s">
        <v>414</v>
      </c>
      <c r="D63" s="152" t="s">
        <v>370</v>
      </c>
      <c r="E63" s="140" t="s">
        <v>192</v>
      </c>
      <c r="F63" s="152" t="s">
        <v>374</v>
      </c>
      <c r="G63" s="155" t="s">
        <v>372</v>
      </c>
      <c r="H63" s="170" t="str">
        <f t="shared" si="34"/>
        <v>Posibilidad de afectación Reputacional por falta de información hidrometereologica de calidad debido a no contar con los instrumentos actualizados de planificación de recurso hídrico (POMCA-PORH-PMAA-Ronda hídrica,  Reglamentación de corrientes hídricas) como insumos para lo toma de decisiones al interior de la Corporación, entes territoriales, otros actores  y usuarios del recurso hídrico.</v>
      </c>
      <c r="I63" s="140" t="s">
        <v>200</v>
      </c>
      <c r="J63" s="122">
        <v>25</v>
      </c>
      <c r="K63" s="146" t="str">
        <f t="shared" si="28"/>
        <v>Media</v>
      </c>
      <c r="L63" s="147">
        <f t="shared" si="29"/>
        <v>0.6</v>
      </c>
      <c r="M63" s="172" t="s">
        <v>147</v>
      </c>
      <c r="N63" s="147" t="str">
        <f ca="1">IF(NOT(ISERROR(MATCH(M63,'Tabla Impacto'!$B$221:$B$223,0))),'Tabla Impacto'!$F$223&amp;"Por favor no seleccionar los criterios de impacto(Afectación Económica o presupuestal y Pérdida Reputacional)",M63)</f>
        <v xml:space="preserve">     Entre 50 y 100 SMLMV </v>
      </c>
      <c r="O63" s="146" t="str">
        <f ca="1">IF(OR(N63='Tabla Impacto'!$C$11,N63='Tabla Impacto'!$D$11),"Leve",IF(OR(N63='Tabla Impacto'!$C$12,N63='Tabla Impacto'!$D$12),"Menor",IF(OR(N63='Tabla Impacto'!$C$13,N63='Tabla Impacto'!$D$13),"Moderado",IF(OR(N63='Tabla Impacto'!$C$14,N63='Tabla Impacto'!$D$14),"Mayor",IF(OR(N63='Tabla Impacto'!$C$15,N63='Tabla Impacto'!$D$15),"Catastrófico","")))))</f>
        <v>Moderado</v>
      </c>
      <c r="P63" s="147">
        <f t="shared" ca="1" si="30"/>
        <v>0.6</v>
      </c>
      <c r="Q63" s="148" t="str">
        <f t="shared" ca="1" si="31"/>
        <v>Moderado</v>
      </c>
      <c r="R63" s="122">
        <v>1</v>
      </c>
      <c r="S63" s="150" t="s">
        <v>373</v>
      </c>
      <c r="T63" s="122" t="str">
        <f t="shared" si="16"/>
        <v>Probabilidad</v>
      </c>
      <c r="U63" s="127" t="s">
        <v>164</v>
      </c>
      <c r="V63" s="127" t="s">
        <v>172</v>
      </c>
      <c r="W63" s="129" t="str">
        <f t="shared" si="17"/>
        <v>40%</v>
      </c>
      <c r="X63" s="127" t="s">
        <v>175</v>
      </c>
      <c r="Y63" s="127" t="s">
        <v>180</v>
      </c>
      <c r="Z63" s="127" t="s">
        <v>184</v>
      </c>
      <c r="AA63" s="163" t="s">
        <v>221</v>
      </c>
      <c r="AB63" s="130">
        <f t="shared" si="32"/>
        <v>0.36</v>
      </c>
      <c r="AC63" s="131" t="str">
        <f t="shared" si="18"/>
        <v>Baja</v>
      </c>
      <c r="AD63" s="129">
        <f t="shared" si="19"/>
        <v>0.36</v>
      </c>
      <c r="AE63" s="131" t="str">
        <f t="shared" ca="1" si="20"/>
        <v>Moderado</v>
      </c>
      <c r="AF63" s="129">
        <f t="shared" ca="1" si="33"/>
        <v>0.6</v>
      </c>
      <c r="AG63" s="132" t="str">
        <f t="shared" ca="1" si="21"/>
        <v>Moderado</v>
      </c>
      <c r="AH63" s="127" t="s">
        <v>195</v>
      </c>
      <c r="AI63" s="119"/>
      <c r="AJ63" s="117"/>
      <c r="AK63" s="120"/>
      <c r="AL63" s="120"/>
      <c r="AM63" s="119"/>
      <c r="AN63" s="117"/>
      <c r="AO63" s="18"/>
      <c r="AP63" s="18"/>
      <c r="AQ63" s="18"/>
      <c r="AR63" s="18"/>
      <c r="AS63" s="18"/>
      <c r="AT63" s="18"/>
      <c r="AU63" s="18"/>
      <c r="AV63" s="18"/>
      <c r="AW63" s="18"/>
      <c r="AX63" s="18"/>
      <c r="AY63" s="18"/>
      <c r="AZ63" s="18"/>
      <c r="BA63" s="18"/>
      <c r="BB63" s="18"/>
      <c r="BC63" s="18"/>
      <c r="BD63" s="18"/>
      <c r="BE63" s="18"/>
      <c r="BF63" s="18"/>
      <c r="BG63" s="18"/>
      <c r="BH63" s="18"/>
    </row>
    <row r="64" spans="1:60" ht="138" x14ac:dyDescent="0.3">
      <c r="A64" s="122">
        <v>92</v>
      </c>
      <c r="B64" s="140" t="s">
        <v>408</v>
      </c>
      <c r="C64" s="142" t="s">
        <v>414</v>
      </c>
      <c r="D64" s="152" t="s">
        <v>370</v>
      </c>
      <c r="E64" s="140" t="s">
        <v>192</v>
      </c>
      <c r="F64" s="140" t="s">
        <v>375</v>
      </c>
      <c r="G64" s="155" t="s">
        <v>372</v>
      </c>
      <c r="H64" s="170" t="str">
        <f t="shared" si="34"/>
        <v>Posibilidad de afectación Reputacional por insuficiencia y deficiencia en información de la red de monitoreo debido a no contar con los instrumentos actualizados de planificación de recurso hídrico (POMCA-PORH-PMAA-Ronda hídrica,  Reglamentación de corrientes hídricas) como insumos para lo toma de decisiones al interior de la Corporación, entes territoriales, otros actores  y usuarios del recurso hídrico.</v>
      </c>
      <c r="I64" s="140" t="s">
        <v>200</v>
      </c>
      <c r="J64" s="122">
        <v>25</v>
      </c>
      <c r="K64" s="146" t="str">
        <f t="shared" si="28"/>
        <v>Media</v>
      </c>
      <c r="L64" s="147">
        <f t="shared" si="29"/>
        <v>0.6</v>
      </c>
      <c r="M64" s="172" t="s">
        <v>147</v>
      </c>
      <c r="N64" s="147" t="str">
        <f ca="1">IF(NOT(ISERROR(MATCH(M64,'Tabla Impacto'!$B$221:$B$223,0))),'Tabla Impacto'!$F$223&amp;"Por favor no seleccionar los criterios de impacto(Afectación Económica o presupuestal y Pérdida Reputacional)",M64)</f>
        <v xml:space="preserve">     Entre 50 y 100 SMLMV </v>
      </c>
      <c r="O64" s="146" t="str">
        <f ca="1">IF(OR(N64='Tabla Impacto'!$C$11,N64='Tabla Impacto'!$D$11),"Leve",IF(OR(N64='Tabla Impacto'!$C$12,N64='Tabla Impacto'!$D$12),"Menor",IF(OR(N64='Tabla Impacto'!$C$13,N64='Tabla Impacto'!$D$13),"Moderado",IF(OR(N64='Tabla Impacto'!$C$14,N64='Tabla Impacto'!$D$14),"Mayor",IF(OR(N64='Tabla Impacto'!$C$15,N64='Tabla Impacto'!$D$15),"Catastrófico","")))))</f>
        <v>Moderado</v>
      </c>
      <c r="P64" s="147">
        <f t="shared" ca="1" si="30"/>
        <v>0.6</v>
      </c>
      <c r="Q64" s="148" t="str">
        <f t="shared" ca="1" si="31"/>
        <v>Moderado</v>
      </c>
      <c r="R64" s="122">
        <v>1</v>
      </c>
      <c r="S64" s="150" t="s">
        <v>441</v>
      </c>
      <c r="T64" s="122" t="str">
        <f>IF(OR(U64="Preventivo",U64="Detectivo"),"Probabilidad",IF(U64="Correctivo","Impacto",""))</f>
        <v>Probabilidad</v>
      </c>
      <c r="U64" s="127" t="s">
        <v>164</v>
      </c>
      <c r="V64" s="127" t="s">
        <v>172</v>
      </c>
      <c r="W64" s="129" t="str">
        <f t="shared" si="17"/>
        <v>40%</v>
      </c>
      <c r="X64" s="127" t="s">
        <v>175</v>
      </c>
      <c r="Y64" s="127" t="s">
        <v>180</v>
      </c>
      <c r="Z64" s="127" t="s">
        <v>184</v>
      </c>
      <c r="AA64" s="163" t="s">
        <v>221</v>
      </c>
      <c r="AB64" s="130">
        <f t="shared" si="32"/>
        <v>0.36</v>
      </c>
      <c r="AC64" s="131" t="str">
        <f t="shared" si="18"/>
        <v>Baja</v>
      </c>
      <c r="AD64" s="129">
        <f t="shared" si="19"/>
        <v>0.36</v>
      </c>
      <c r="AE64" s="131" t="str">
        <f t="shared" ca="1" si="20"/>
        <v>Moderado</v>
      </c>
      <c r="AF64" s="129">
        <f t="shared" ca="1" si="33"/>
        <v>0.6</v>
      </c>
      <c r="AG64" s="132" t="str">
        <f t="shared" ca="1" si="21"/>
        <v>Moderado</v>
      </c>
      <c r="AH64" s="127" t="s">
        <v>195</v>
      </c>
      <c r="AI64" s="119"/>
      <c r="AJ64" s="117"/>
      <c r="AK64" s="120"/>
      <c r="AL64" s="120"/>
      <c r="AM64" s="119"/>
      <c r="AN64" s="117"/>
      <c r="AO64" s="18"/>
      <c r="AP64" s="18"/>
      <c r="AQ64" s="18"/>
      <c r="AR64" s="18"/>
      <c r="AS64" s="18"/>
      <c r="AT64" s="18"/>
      <c r="AU64" s="18"/>
      <c r="AV64" s="18"/>
      <c r="AW64" s="18"/>
      <c r="AX64" s="18"/>
      <c r="AY64" s="18"/>
      <c r="AZ64" s="18"/>
      <c r="BA64" s="18"/>
      <c r="BB64" s="18"/>
      <c r="BC64" s="18"/>
      <c r="BD64" s="18"/>
      <c r="BE64" s="18"/>
      <c r="BF64" s="18"/>
      <c r="BG64" s="18"/>
      <c r="BH64" s="18"/>
    </row>
    <row r="65" spans="1:60" ht="101.4" customHeight="1" x14ac:dyDescent="0.3">
      <c r="A65" s="122">
        <v>93</v>
      </c>
      <c r="B65" s="140" t="s">
        <v>408</v>
      </c>
      <c r="C65" s="142" t="s">
        <v>414</v>
      </c>
      <c r="D65" s="152" t="s">
        <v>370</v>
      </c>
      <c r="E65" s="140" t="s">
        <v>192</v>
      </c>
      <c r="F65" s="140" t="s">
        <v>442</v>
      </c>
      <c r="G65" s="155" t="s">
        <v>443</v>
      </c>
      <c r="H65" s="170" t="str">
        <f t="shared" si="34"/>
        <v>Posibilidad de afectación Reputacional por Falta de insumos cartográficos (geológico, geomorfologico, suelos, riesgos, hidrogeológica)  a escala detallada debido a No levantamiento de información o levantamiento en niveles de escala diferentes</v>
      </c>
      <c r="I65" s="140" t="s">
        <v>200</v>
      </c>
      <c r="J65" s="122">
        <v>1</v>
      </c>
      <c r="K65" s="146" t="str">
        <f t="shared" si="28"/>
        <v>Muy Baja</v>
      </c>
      <c r="L65" s="147">
        <f t="shared" si="29"/>
        <v>0.2</v>
      </c>
      <c r="M65" s="172" t="s">
        <v>316</v>
      </c>
      <c r="N65" s="147" t="str">
        <f ca="1">IF(NOT(ISERROR(MATCH(M65,'Tabla Impacto'!$B$221:$B$223,0))),'Tabla Impacto'!$F$223&amp;"Por favor no seleccionar los criterios de impacto(Afectación Económica o presupuestal y Pérdida Reputacional)",M65)</f>
        <v xml:space="preserve">     El riesgo afecta la imagen de la entidad internamente, de conocimiento general, nivel interno, de consejo directivo y/o de proveedores</v>
      </c>
      <c r="O65" s="146" t="str">
        <f ca="1">IF(OR(N65='Tabla Impacto'!$C$11,N65='Tabla Impacto'!$D$11),"Leve",IF(OR(N65='Tabla Impacto'!$C$12,N65='Tabla Impacto'!$D$12),"Menor",IF(OR(N65='Tabla Impacto'!$C$13,N65='Tabla Impacto'!$D$13),"Moderado",IF(OR(N65='Tabla Impacto'!$C$14,N65='Tabla Impacto'!$D$14),"Mayor",IF(OR(N65='Tabla Impacto'!$C$15,N65='Tabla Impacto'!$D$15),"Catastrófico","")))))</f>
        <v>Menor</v>
      </c>
      <c r="P65" s="147">
        <f t="shared" ca="1" si="30"/>
        <v>0.4</v>
      </c>
      <c r="Q65" s="148" t="str">
        <f t="shared" ca="1" si="31"/>
        <v>Bajo</v>
      </c>
      <c r="R65" s="122">
        <v>1</v>
      </c>
      <c r="S65" s="150" t="s">
        <v>444</v>
      </c>
      <c r="T65" s="122" t="str">
        <f>IF(OR(U65="Preventivo",U65="Detectivo"),"Probabilidad",IF(U65="Correctivo","Impacto",""))</f>
        <v>Probabilidad</v>
      </c>
      <c r="U65" s="127" t="s">
        <v>164</v>
      </c>
      <c r="V65" s="127" t="s">
        <v>172</v>
      </c>
      <c r="W65" s="129" t="str">
        <f>IF(AND(U65="Preventivo",V65="Automático"),"50%",IF(AND(U65="Preventivo",V65="Manual"),"40%",IF(AND(U65="Detectivo",V65="Automático"),"40%",IF(AND(U65="Detectivo",V65="Manual"),"30%",IF(AND(U65="Correctivo",V65="Automático"),"35%",IF(AND(U65="Correctivo",V65="Manual"),"25%",""))))))</f>
        <v>40%</v>
      </c>
      <c r="X65" s="127" t="s">
        <v>175</v>
      </c>
      <c r="Y65" s="127" t="s">
        <v>180</v>
      </c>
      <c r="Z65" s="127" t="s">
        <v>184</v>
      </c>
      <c r="AA65" s="163" t="s">
        <v>221</v>
      </c>
      <c r="AB65" s="130">
        <f>IFERROR(IF(T65="Probabilidad",(L65-(+L65*W65)),IF(T65="Impacto",L65,"")),"")</f>
        <v>0.12</v>
      </c>
      <c r="AC65" s="131" t="str">
        <f>IFERROR(IF(AB65="","",IF(AB65&lt;=0.2,"Muy Baja",IF(AB65&lt;=0.4,"Baja",IF(AB65&lt;=0.6,"Media",IF(AB65&lt;=0.8,"Alta","Muy Alta"))))),"")</f>
        <v>Muy Baja</v>
      </c>
      <c r="AD65" s="129">
        <f>+AB65</f>
        <v>0.12</v>
      </c>
      <c r="AE65" s="131" t="str">
        <f ca="1">IFERROR(IF(AF65="","",IF(AF65&lt;=0.2,"Leve",IF(AF65&lt;=0.4,"Menor",IF(AF65&lt;=0.6,"Moderado",IF(AF65&lt;=0.8,"Mayor","Catastrófico"))))),"")</f>
        <v>Menor</v>
      </c>
      <c r="AF65" s="129">
        <f ca="1">IFERROR(IF(T65="Impacto",(P65-(+P65*W65)),IF(T65="Probabilidad",P65,"")),"")</f>
        <v>0.4</v>
      </c>
      <c r="AG65" s="132" t="str">
        <f ca="1">IFERROR(IF(OR(AND(AC65="Muy Baja",AE65="Leve"),AND(AC65="Muy Baja",AE65="Menor"),AND(AC65="Baja",AE65="Leve")),"Bajo",IF(OR(AND(AC65="Muy baja",AE65="Moderado"),AND(AC65="Baja",AE65="Menor"),AND(AC65="Baja",AE65="Moderado"),AND(AC65="Media",AE65="Leve"),AND(AC65="Media",AE65="Menor"),AND(AC65="Media",AE65="Moderado"),AND(AC65="Alta",AE65="Leve"),AND(AC65="Alta",AE65="Menor")),"Moderado",IF(OR(AND(AC65="Muy Baja",AE65="Mayor"),AND(AC65="Baja",AE65="Mayor"),AND(AC65="Media",AE65="Mayor"),AND(AC65="Alta",AE65="Moderado"),AND(AC65="Alta",AE65="Mayor"),AND(AC65="Muy Alta",AE65="Leve"),AND(AC65="Muy Alta",AE65="Menor"),AND(AC65="Muy Alta",AE65="Moderado"),AND(AC65="Muy Alta",AE65="Mayor")),"Alto",IF(OR(AND(AC65="Muy Baja",AE65="Catastrófico"),AND(AC65="Baja",AE65="Catastrófico"),AND(AC65="Media",AE65="Catastrófico"),AND(AC65="Alta",AE65="Catastrófico"),AND(AC65="Muy Alta",AE65="Catastrófico")),"Extremo","")))),"")</f>
        <v>Bajo</v>
      </c>
      <c r="AH65" s="127" t="s">
        <v>195</v>
      </c>
      <c r="AI65" s="119"/>
      <c r="AJ65" s="117"/>
      <c r="AK65" s="120"/>
      <c r="AL65" s="120"/>
      <c r="AM65" s="119"/>
      <c r="AN65" s="117"/>
      <c r="AO65" s="18"/>
      <c r="AP65" s="18"/>
      <c r="AQ65" s="18"/>
      <c r="AR65" s="18"/>
      <c r="AS65" s="18"/>
      <c r="AT65" s="18"/>
      <c r="AU65" s="18"/>
      <c r="AV65" s="18"/>
      <c r="AW65" s="18"/>
      <c r="AX65" s="18"/>
      <c r="AY65" s="18"/>
      <c r="AZ65" s="18"/>
      <c r="BA65" s="18"/>
      <c r="BB65" s="18"/>
      <c r="BC65" s="18"/>
      <c r="BD65" s="18"/>
      <c r="BE65" s="18"/>
      <c r="BF65" s="18"/>
      <c r="BG65" s="18"/>
      <c r="BH65" s="18"/>
    </row>
    <row r="66" spans="1:60" ht="92.25" customHeight="1" x14ac:dyDescent="0.3">
      <c r="A66" s="122">
        <v>94</v>
      </c>
      <c r="B66" s="140" t="s">
        <v>408</v>
      </c>
      <c r="C66" s="142" t="s">
        <v>414</v>
      </c>
      <c r="D66" s="152" t="s">
        <v>376</v>
      </c>
      <c r="E66" s="140" t="s">
        <v>192</v>
      </c>
      <c r="F66" s="140" t="s">
        <v>377</v>
      </c>
      <c r="G66" s="155" t="s">
        <v>307</v>
      </c>
      <c r="H66" s="170" t="str">
        <f t="shared" si="34"/>
        <v>Posibilidad de afectación Reputacional por no contar con una red regional propia de monitoreo para la captura de información del recurso hídrico  debido a que la implementación de la red de monitoreo no era competencia de las corporaciones. (era del IDEAM)</v>
      </c>
      <c r="I66" s="140" t="s">
        <v>200</v>
      </c>
      <c r="J66" s="122">
        <v>25</v>
      </c>
      <c r="K66" s="146" t="str">
        <f t="shared" si="28"/>
        <v>Media</v>
      </c>
      <c r="L66" s="147">
        <f t="shared" si="29"/>
        <v>0.6</v>
      </c>
      <c r="M66" s="172" t="s">
        <v>146</v>
      </c>
      <c r="N66" s="147" t="str">
        <f ca="1">IF(NOT(ISERROR(MATCH(M66,'Tabla Impacto'!$B$221:$B$223,0))),'Tabla Impacto'!$F$223&amp;"Por favor no seleccionar los criterios de impacto(Afectación Económica o presupuestal y Pérdida Reputacional)",M66)</f>
        <v xml:space="preserve">     Entre 10 y 50 SMLMV </v>
      </c>
      <c r="O66" s="146" t="str">
        <f ca="1">IF(OR(N66='Tabla Impacto'!$C$11,N66='Tabla Impacto'!$D$11),"Leve",IF(OR(N66='Tabla Impacto'!$C$12,N66='Tabla Impacto'!$D$12),"Menor",IF(OR(N66='Tabla Impacto'!$C$13,N66='Tabla Impacto'!$D$13),"Moderado",IF(OR(N66='Tabla Impacto'!$C$14,N66='Tabla Impacto'!$D$14),"Mayor",IF(OR(N66='Tabla Impacto'!$C$15,N66='Tabla Impacto'!$D$15),"Catastrófico","")))))</f>
        <v>Menor</v>
      </c>
      <c r="P66" s="147">
        <f t="shared" ca="1" si="30"/>
        <v>0.4</v>
      </c>
      <c r="Q66" s="148" t="str">
        <f t="shared" ca="1" si="31"/>
        <v>Moderado</v>
      </c>
      <c r="R66" s="122">
        <v>1</v>
      </c>
      <c r="S66" s="150" t="s">
        <v>378</v>
      </c>
      <c r="T66" s="122" t="str">
        <f t="shared" si="16"/>
        <v>Probabilidad</v>
      </c>
      <c r="U66" s="127" t="s">
        <v>164</v>
      </c>
      <c r="V66" s="127" t="s">
        <v>172</v>
      </c>
      <c r="W66" s="129" t="str">
        <f t="shared" si="17"/>
        <v>40%</v>
      </c>
      <c r="X66" s="127" t="s">
        <v>175</v>
      </c>
      <c r="Y66" s="127" t="s">
        <v>180</v>
      </c>
      <c r="Z66" s="127" t="s">
        <v>184</v>
      </c>
      <c r="AA66" s="163" t="s">
        <v>221</v>
      </c>
      <c r="AB66" s="130">
        <f t="shared" si="32"/>
        <v>0.36</v>
      </c>
      <c r="AC66" s="131" t="str">
        <f t="shared" si="18"/>
        <v>Baja</v>
      </c>
      <c r="AD66" s="129">
        <f t="shared" si="19"/>
        <v>0.36</v>
      </c>
      <c r="AE66" s="131" t="str">
        <f t="shared" ca="1" si="20"/>
        <v>Menor</v>
      </c>
      <c r="AF66" s="129">
        <f t="shared" ca="1" si="33"/>
        <v>0.4</v>
      </c>
      <c r="AG66" s="132" t="str">
        <f t="shared" ca="1" si="21"/>
        <v>Moderado</v>
      </c>
      <c r="AH66" s="127" t="s">
        <v>195</v>
      </c>
      <c r="AI66" s="119"/>
      <c r="AJ66" s="117"/>
      <c r="AK66" s="120"/>
      <c r="AL66" s="120"/>
      <c r="AM66" s="119"/>
      <c r="AN66" s="117"/>
      <c r="AO66" s="18"/>
      <c r="AP66" s="18"/>
      <c r="AQ66" s="18"/>
      <c r="AR66" s="18"/>
      <c r="AS66" s="18"/>
      <c r="AT66" s="18"/>
      <c r="AU66" s="18"/>
      <c r="AV66" s="18"/>
      <c r="AW66" s="18"/>
      <c r="AX66" s="18"/>
      <c r="AY66" s="18"/>
      <c r="AZ66" s="18"/>
      <c r="BA66" s="18"/>
      <c r="BB66" s="18"/>
      <c r="BC66" s="18"/>
      <c r="BD66" s="18"/>
      <c r="BE66" s="18"/>
      <c r="BF66" s="18"/>
      <c r="BG66" s="18"/>
      <c r="BH66" s="18"/>
    </row>
    <row r="67" spans="1:60" ht="67.8" x14ac:dyDescent="0.3">
      <c r="A67" s="122">
        <v>95</v>
      </c>
      <c r="B67" s="140" t="s">
        <v>408</v>
      </c>
      <c r="C67" s="142" t="s">
        <v>414</v>
      </c>
      <c r="D67" s="152" t="s">
        <v>376</v>
      </c>
      <c r="E67" s="140" t="s">
        <v>192</v>
      </c>
      <c r="F67" s="140" t="s">
        <v>377</v>
      </c>
      <c r="G67" s="155" t="s">
        <v>308</v>
      </c>
      <c r="H67" s="170" t="str">
        <f t="shared" si="34"/>
        <v>Posibilidad de afectación Reputacional por no contar con una red regional propia de monitoreo para la captura de información del recurso hídrico  debido a el alto costo de los equipos de medición hidrometeorologica.</v>
      </c>
      <c r="I67" s="140" t="s">
        <v>346</v>
      </c>
      <c r="J67" s="122">
        <v>25</v>
      </c>
      <c r="K67" s="146" t="str">
        <f t="shared" si="28"/>
        <v>Media</v>
      </c>
      <c r="L67" s="147">
        <f t="shared" si="29"/>
        <v>0.6</v>
      </c>
      <c r="M67" s="172" t="s">
        <v>146</v>
      </c>
      <c r="N67" s="147" t="str">
        <f ca="1">IF(NOT(ISERROR(MATCH(M67,'Tabla Impacto'!$B$221:$B$223,0))),'Tabla Impacto'!$F$223&amp;"Por favor no seleccionar los criterios de impacto(Afectación Económica o presupuestal y Pérdida Reputacional)",M67)</f>
        <v xml:space="preserve">     Entre 10 y 50 SMLMV </v>
      </c>
      <c r="O67" s="146" t="str">
        <f ca="1">IF(OR(N67='Tabla Impacto'!$C$11,N67='Tabla Impacto'!$D$11),"Leve",IF(OR(N67='Tabla Impacto'!$C$12,N67='Tabla Impacto'!$D$12),"Menor",IF(OR(N67='Tabla Impacto'!$C$13,N67='Tabla Impacto'!$D$13),"Moderado",IF(OR(N67='Tabla Impacto'!$C$14,N67='Tabla Impacto'!$D$14),"Mayor",IF(OR(N67='Tabla Impacto'!$C$15,N67='Tabla Impacto'!$D$15),"Catastrófico","")))))</f>
        <v>Menor</v>
      </c>
      <c r="P67" s="147">
        <f t="shared" ca="1" si="30"/>
        <v>0.4</v>
      </c>
      <c r="Q67" s="148" t="str">
        <f t="shared" ca="1" si="31"/>
        <v>Moderado</v>
      </c>
      <c r="R67" s="122">
        <v>1</v>
      </c>
      <c r="S67" s="150" t="s">
        <v>378</v>
      </c>
      <c r="T67" s="122" t="str">
        <f>IF(OR(U67="Preventivo",U67="Detectivo"),"Probabilidad",IF(U67="Correctivo","Impacto",""))</f>
        <v>Probabilidad</v>
      </c>
      <c r="U67" s="127" t="s">
        <v>164</v>
      </c>
      <c r="V67" s="127" t="s">
        <v>172</v>
      </c>
      <c r="W67" s="129" t="str">
        <f>IF(AND(U67="Preventivo",V67="Automático"),"50%",IF(AND(U67="Preventivo",V67="Manual"),"40%",IF(AND(U67="Detectivo",V67="Automático"),"40%",IF(AND(U67="Detectivo",V67="Manual"),"30%",IF(AND(U67="Correctivo",V67="Automático"),"35%",IF(AND(U67="Correctivo",V67="Manual"),"25%",""))))))</f>
        <v>40%</v>
      </c>
      <c r="X67" s="127" t="s">
        <v>175</v>
      </c>
      <c r="Y67" s="127" t="s">
        <v>180</v>
      </c>
      <c r="Z67" s="127" t="s">
        <v>184</v>
      </c>
      <c r="AA67" s="163" t="s">
        <v>221</v>
      </c>
      <c r="AB67" s="130">
        <f>IFERROR(IF(T67="Probabilidad",(L67-(+L67*W67)),IF(T67="Impacto",L67,"")),"")</f>
        <v>0.36</v>
      </c>
      <c r="AC67" s="131" t="str">
        <f>IFERROR(IF(AB67="","",IF(AB67&lt;=0.2,"Muy Baja",IF(AB67&lt;=0.4,"Baja",IF(AB67&lt;=0.6,"Media",IF(AB67&lt;=0.8,"Alta","Muy Alta"))))),"")</f>
        <v>Baja</v>
      </c>
      <c r="AD67" s="129">
        <f>+AB67</f>
        <v>0.36</v>
      </c>
      <c r="AE67" s="131" t="str">
        <f ca="1">IFERROR(IF(AF67="","",IF(AF67&lt;=0.2,"Leve",IF(AF67&lt;=0.4,"Menor",IF(AF67&lt;=0.6,"Moderado",IF(AF67&lt;=0.8,"Mayor","Catastrófico"))))),"")</f>
        <v>Menor</v>
      </c>
      <c r="AF67" s="129">
        <f ca="1">IFERROR(IF(T67="Impacto",(P67-(+P67*W67)),IF(T67="Probabilidad",P67,"")),"")</f>
        <v>0.4</v>
      </c>
      <c r="AG67" s="132" t="str">
        <f ca="1">IFERROR(IF(OR(AND(AC67="Muy Baja",AE67="Leve"),AND(AC67="Muy Baja",AE67="Menor"),AND(AC67="Baja",AE67="Leve")),"Bajo",IF(OR(AND(AC67="Muy baja",AE67="Moderado"),AND(AC67="Baja",AE67="Menor"),AND(AC67="Baja",AE67="Moderado"),AND(AC67="Media",AE67="Leve"),AND(AC67="Media",AE67="Menor"),AND(AC67="Media",AE67="Moderado"),AND(AC67="Alta",AE67="Leve"),AND(AC67="Alta",AE67="Menor")),"Moderado",IF(OR(AND(AC67="Muy Baja",AE67="Mayor"),AND(AC67="Baja",AE67="Mayor"),AND(AC67="Media",AE67="Mayor"),AND(AC67="Alta",AE67="Moderado"),AND(AC67="Alta",AE67="Mayor"),AND(AC67="Muy Alta",AE67="Leve"),AND(AC67="Muy Alta",AE67="Menor"),AND(AC67="Muy Alta",AE67="Moderado"),AND(AC67="Muy Alta",AE67="Mayor")),"Alto",IF(OR(AND(AC67="Muy Baja",AE67="Catastrófico"),AND(AC67="Baja",AE67="Catastrófico"),AND(AC67="Media",AE67="Catastrófico"),AND(AC67="Alta",AE67="Catastrófico"),AND(AC67="Muy Alta",AE67="Catastrófico")),"Extremo","")))),"")</f>
        <v>Moderado</v>
      </c>
      <c r="AH67" s="127" t="s">
        <v>195</v>
      </c>
      <c r="AI67" s="119"/>
      <c r="AJ67" s="117"/>
      <c r="AK67" s="120"/>
      <c r="AL67" s="120"/>
      <c r="AM67" s="119"/>
      <c r="AN67" s="117"/>
      <c r="AO67" s="18"/>
      <c r="AP67" s="18"/>
      <c r="AQ67" s="18"/>
      <c r="AR67" s="18"/>
      <c r="AS67" s="18"/>
      <c r="AT67" s="18"/>
      <c r="AU67" s="18"/>
      <c r="AV67" s="18"/>
      <c r="AW67" s="18"/>
      <c r="AX67" s="18"/>
      <c r="AY67" s="18"/>
      <c r="AZ67" s="18"/>
      <c r="BA67" s="18"/>
      <c r="BB67" s="18"/>
      <c r="BC67" s="18"/>
      <c r="BD67" s="18"/>
      <c r="BE67" s="18"/>
      <c r="BF67" s="18"/>
      <c r="BG67" s="18"/>
      <c r="BH67" s="18"/>
    </row>
    <row r="68" spans="1:60" ht="69" x14ac:dyDescent="0.3">
      <c r="A68" s="122">
        <v>96</v>
      </c>
      <c r="B68" s="140" t="s">
        <v>408</v>
      </c>
      <c r="C68" s="142" t="s">
        <v>414</v>
      </c>
      <c r="D68" s="152" t="s">
        <v>376</v>
      </c>
      <c r="E68" s="140" t="s">
        <v>192</v>
      </c>
      <c r="F68" s="140" t="s">
        <v>377</v>
      </c>
      <c r="G68" s="155" t="s">
        <v>309</v>
      </c>
      <c r="H68" s="170" t="str">
        <f t="shared" si="34"/>
        <v>Posibilidad de afectación Reputacional por no contar con una red regional propia de monitoreo para la captura de información del recurso hídrico  debido a la insuficiente capacidad organizacional dentro de la corporación  para la instrumentación de las estaciones.</v>
      </c>
      <c r="I68" s="140" t="s">
        <v>205</v>
      </c>
      <c r="J68" s="122">
        <v>25</v>
      </c>
      <c r="K68" s="146" t="str">
        <f t="shared" si="28"/>
        <v>Media</v>
      </c>
      <c r="L68" s="147">
        <f t="shared" si="29"/>
        <v>0.6</v>
      </c>
      <c r="M68" s="172" t="s">
        <v>146</v>
      </c>
      <c r="N68" s="147" t="str">
        <f ca="1">IF(NOT(ISERROR(MATCH(M68,'Tabla Impacto'!$B$221:$B$223,0))),'Tabla Impacto'!$F$223&amp;"Por favor no seleccionar los criterios de impacto(Afectación Económica o presupuestal y Pérdida Reputacional)",M68)</f>
        <v xml:space="preserve">     Entre 10 y 50 SMLMV </v>
      </c>
      <c r="O68" s="146" t="str">
        <f ca="1">IF(OR(N68='Tabla Impacto'!$C$11,N68='Tabla Impacto'!$D$11),"Leve",IF(OR(N68='Tabla Impacto'!$C$12,N68='Tabla Impacto'!$D$12),"Menor",IF(OR(N68='Tabla Impacto'!$C$13,N68='Tabla Impacto'!$D$13),"Moderado",IF(OR(N68='Tabla Impacto'!$C$14,N68='Tabla Impacto'!$D$14),"Mayor",IF(OR(N68='Tabla Impacto'!$C$15,N68='Tabla Impacto'!$D$15),"Catastrófico","")))))</f>
        <v>Menor</v>
      </c>
      <c r="P68" s="147">
        <f t="shared" ca="1" si="30"/>
        <v>0.4</v>
      </c>
      <c r="Q68" s="148" t="str">
        <f t="shared" ca="1" si="31"/>
        <v>Moderado</v>
      </c>
      <c r="R68" s="122">
        <v>1</v>
      </c>
      <c r="S68" s="150" t="s">
        <v>378</v>
      </c>
      <c r="T68" s="122" t="str">
        <f>IF(OR(U68="Preventivo",U68="Detectivo"),"Probabilidad",IF(U68="Correctivo","Impacto",""))</f>
        <v>Probabilidad</v>
      </c>
      <c r="U68" s="127" t="s">
        <v>164</v>
      </c>
      <c r="V68" s="127" t="s">
        <v>172</v>
      </c>
      <c r="W68" s="129" t="str">
        <f>IF(AND(U68="Preventivo",V68="Automático"),"50%",IF(AND(U68="Preventivo",V68="Manual"),"40%",IF(AND(U68="Detectivo",V68="Automático"),"40%",IF(AND(U68="Detectivo",V68="Manual"),"30%",IF(AND(U68="Correctivo",V68="Automático"),"35%",IF(AND(U68="Correctivo",V68="Manual"),"25%",""))))))</f>
        <v>40%</v>
      </c>
      <c r="X68" s="127" t="s">
        <v>175</v>
      </c>
      <c r="Y68" s="127" t="s">
        <v>180</v>
      </c>
      <c r="Z68" s="127" t="s">
        <v>184</v>
      </c>
      <c r="AA68" s="163" t="s">
        <v>221</v>
      </c>
      <c r="AB68" s="130">
        <f>IFERROR(IF(T68="Probabilidad",(L68-(+L68*W68)),IF(T68="Impacto",L68,"")),"")</f>
        <v>0.36</v>
      </c>
      <c r="AC68" s="131" t="str">
        <f>IFERROR(IF(AB68="","",IF(AB68&lt;=0.2,"Muy Baja",IF(AB68&lt;=0.4,"Baja",IF(AB68&lt;=0.6,"Media",IF(AB68&lt;=0.8,"Alta","Muy Alta"))))),"")</f>
        <v>Baja</v>
      </c>
      <c r="AD68" s="129">
        <f>+AB68</f>
        <v>0.36</v>
      </c>
      <c r="AE68" s="131" t="str">
        <f ca="1">IFERROR(IF(AF68="","",IF(AF68&lt;=0.2,"Leve",IF(AF68&lt;=0.4,"Menor",IF(AF68&lt;=0.6,"Moderado",IF(AF68&lt;=0.8,"Mayor","Catastrófico"))))),"")</f>
        <v>Menor</v>
      </c>
      <c r="AF68" s="129">
        <f ca="1">IFERROR(IF(T68="Impacto",(P68-(+P68*W68)),IF(T68="Probabilidad",P68,"")),"")</f>
        <v>0.4</v>
      </c>
      <c r="AG68" s="132" t="str">
        <f ca="1">IFERROR(IF(OR(AND(AC68="Muy Baja",AE68="Leve"),AND(AC68="Muy Baja",AE68="Menor"),AND(AC68="Baja",AE68="Leve")),"Bajo",IF(OR(AND(AC68="Muy baja",AE68="Moderado"),AND(AC68="Baja",AE68="Menor"),AND(AC68="Baja",AE68="Moderado"),AND(AC68="Media",AE68="Leve"),AND(AC68="Media",AE68="Menor"),AND(AC68="Media",AE68="Moderado"),AND(AC68="Alta",AE68="Leve"),AND(AC68="Alta",AE68="Menor")),"Moderado",IF(OR(AND(AC68="Muy Baja",AE68="Mayor"),AND(AC68="Baja",AE68="Mayor"),AND(AC68="Media",AE68="Mayor"),AND(AC68="Alta",AE68="Moderado"),AND(AC68="Alta",AE68="Mayor"),AND(AC68="Muy Alta",AE68="Leve"),AND(AC68="Muy Alta",AE68="Menor"),AND(AC68="Muy Alta",AE68="Moderado"),AND(AC68="Muy Alta",AE68="Mayor")),"Alto",IF(OR(AND(AC68="Muy Baja",AE68="Catastrófico"),AND(AC68="Baja",AE68="Catastrófico"),AND(AC68="Media",AE68="Catastrófico"),AND(AC68="Alta",AE68="Catastrófico"),AND(AC68="Muy Alta",AE68="Catastrófico")),"Extremo","")))),"")</f>
        <v>Moderado</v>
      </c>
      <c r="AH68" s="127" t="s">
        <v>195</v>
      </c>
      <c r="AI68" s="119"/>
      <c r="AJ68" s="117"/>
      <c r="AK68" s="120"/>
      <c r="AL68" s="120"/>
      <c r="AM68" s="119"/>
      <c r="AN68" s="117"/>
      <c r="AO68" s="18"/>
      <c r="AP68" s="18"/>
      <c r="AQ68" s="18"/>
      <c r="AR68" s="18"/>
      <c r="AS68" s="18"/>
      <c r="AT68" s="18"/>
      <c r="AU68" s="18"/>
      <c r="AV68" s="18"/>
      <c r="AW68" s="18"/>
      <c r="AX68" s="18"/>
      <c r="AY68" s="18"/>
      <c r="AZ68" s="18"/>
      <c r="BA68" s="18"/>
      <c r="BB68" s="18"/>
      <c r="BC68" s="18"/>
      <c r="BD68" s="18"/>
      <c r="BE68" s="18"/>
      <c r="BF68" s="18"/>
      <c r="BG68" s="18"/>
      <c r="BH68" s="18"/>
    </row>
    <row r="69" spans="1:60" ht="69" x14ac:dyDescent="0.3">
      <c r="A69" s="122">
        <v>100</v>
      </c>
      <c r="B69" s="140" t="s">
        <v>421</v>
      </c>
      <c r="C69" s="140" t="s">
        <v>412</v>
      </c>
      <c r="D69" s="152" t="s">
        <v>578</v>
      </c>
      <c r="E69" s="140" t="s">
        <v>192</v>
      </c>
      <c r="F69" s="140" t="s">
        <v>381</v>
      </c>
      <c r="G69" s="155" t="s">
        <v>379</v>
      </c>
      <c r="H69" s="170" t="str">
        <f t="shared" si="34"/>
        <v>Posibilidad de afectación Reputacional por sanciones, interrupción de la actividad desarrollada e ineficacia en la ejecución del Plan de Acción Cuatrienal debido a bajo nivel de cumplimiento a lo inicialmente programado en el Plan de Acción Cuatrienal</v>
      </c>
      <c r="I69" s="140" t="s">
        <v>200</v>
      </c>
      <c r="J69" s="122">
        <v>25</v>
      </c>
      <c r="K69" s="146" t="str">
        <f t="shared" ref="K69:K92" si="35">IF(J69&lt;=0,"",IF(J69&lt;=2,"Muy Baja",IF(J69&lt;=24,"Baja",IF(J69&lt;=500,"Media",IF(J69&lt;=5000,"Alta","Muy Alta")))))</f>
        <v>Media</v>
      </c>
      <c r="L69" s="147">
        <f t="shared" ref="L69:L92" si="36">IF(K69="","",IF(K69="Muy Baja",0.2,IF(K69="Baja",0.4,IF(K69="Media",0.6,IF(K69="Alta",0.8,IF(K69="Muy Alta",1,))))))</f>
        <v>0.6</v>
      </c>
      <c r="M69" s="172" t="s">
        <v>147</v>
      </c>
      <c r="N69" s="147" t="str">
        <f ca="1">IF(NOT(ISERROR(MATCH(M69,'Tabla Impacto'!$B$221:$B$223,0))),'Tabla Impacto'!$F$223&amp;"Por favor no seleccionar los criterios de impacto(Afectación Económica o presupuestal y Pérdida Reputacional)",M69)</f>
        <v xml:space="preserve">     Entre 50 y 100 SMLMV </v>
      </c>
      <c r="O69" s="146" t="str">
        <f ca="1">IF(OR(N69='Tabla Impacto'!$C$11,N69='Tabla Impacto'!$D$11),"Leve",IF(OR(N69='Tabla Impacto'!$C$12,N69='Tabla Impacto'!$D$12),"Menor",IF(OR(N69='Tabla Impacto'!$C$13,N69='Tabla Impacto'!$D$13),"Moderado",IF(OR(N69='Tabla Impacto'!$C$14,N69='Tabla Impacto'!$D$14),"Mayor",IF(OR(N69='Tabla Impacto'!$C$15,N69='Tabla Impacto'!$D$15),"Catastrófico","")))))</f>
        <v>Moderado</v>
      </c>
      <c r="P69" s="147">
        <f t="shared" ref="P69:P92" ca="1" si="37">IF(O69="","",IF(O69="Leve",0.2,IF(O69="Menor",0.4,IF(O69="Moderado",0.6,IF(O69="Mayor",0.8,IF(O69="Catastrófico",1,))))))</f>
        <v>0.6</v>
      </c>
      <c r="Q69" s="148" t="str">
        <f t="shared" ref="Q69:Q89" ca="1" si="38">IF(OR(AND(K69="Muy Baja",O69="Leve"),AND(K69="Muy Baja",O69="Menor"),AND(K69="Baja",O69="Leve")),"Bajo",IF(OR(AND(K69="Muy baja",O69="Moderado"),AND(K69="Baja",O69="Menor"),AND(K69="Baja",O69="Moderado"),AND(K69="Media",O69="Leve"),AND(K69="Media",O69="Menor"),AND(K69="Media",O69="Moderado"),AND(K69="Alta",O69="Leve"),AND(K69="Alta",O69="Menor")),"Moderado",IF(OR(AND(K69="Muy Baja",O69="Mayor"),AND(K69="Baja",O69="Mayor"),AND(K69="Media",O69="Mayor"),AND(K69="Alta",O69="Moderado"),AND(K69="Alta",O69="Mayor"),AND(K69="Muy Alta",O69="Leve"),AND(K69="Muy Alta",O69="Menor"),AND(K69="Muy Alta",O69="Moderado"),AND(K69="Muy Alta",O69="Mayor")),"Alto",IF(OR(AND(K69="Muy Baja",O69="Catastrófico"),AND(K69="Baja",O69="Catastrófico"),AND(K69="Media",O69="Catastrófico"),AND(K69="Alta",O69="Catastrófico"),AND(K69="Muy Alta",O69="Catastrófico")),"Extremo",""))))</f>
        <v>Moderado</v>
      </c>
      <c r="R69" s="122">
        <v>1</v>
      </c>
      <c r="S69" s="150" t="s">
        <v>580</v>
      </c>
      <c r="T69" s="122" t="str">
        <f t="shared" si="16"/>
        <v>Probabilidad</v>
      </c>
      <c r="U69" s="127" t="s">
        <v>164</v>
      </c>
      <c r="V69" s="127" t="s">
        <v>172</v>
      </c>
      <c r="W69" s="129" t="str">
        <f t="shared" si="17"/>
        <v>40%</v>
      </c>
      <c r="X69" s="127" t="s">
        <v>175</v>
      </c>
      <c r="Y69" s="127" t="s">
        <v>180</v>
      </c>
      <c r="Z69" s="127" t="s">
        <v>184</v>
      </c>
      <c r="AA69" s="163" t="s">
        <v>221</v>
      </c>
      <c r="AB69" s="130">
        <f t="shared" ref="AB69:AB89" si="39">IFERROR(IF(T69="Probabilidad",(L69-(+L69*W69)),IF(T69="Impacto",L69,"")),"")</f>
        <v>0.36</v>
      </c>
      <c r="AC69" s="131" t="str">
        <f t="shared" si="18"/>
        <v>Baja</v>
      </c>
      <c r="AD69" s="129">
        <f t="shared" si="19"/>
        <v>0.36</v>
      </c>
      <c r="AE69" s="131" t="str">
        <f t="shared" ca="1" si="20"/>
        <v>Moderado</v>
      </c>
      <c r="AF69" s="129">
        <f t="shared" ref="AF69:AF89" ca="1" si="40">IFERROR(IF(T69="Impacto",(P69-(+P69*W69)),IF(T69="Probabilidad",P69,"")),"")</f>
        <v>0.6</v>
      </c>
      <c r="AG69" s="132" t="str">
        <f t="shared" ca="1" si="21"/>
        <v>Moderado</v>
      </c>
      <c r="AH69" s="127" t="s">
        <v>195</v>
      </c>
      <c r="AI69" s="119"/>
      <c r="AJ69" s="117"/>
      <c r="AK69" s="120"/>
      <c r="AL69" s="120"/>
      <c r="AM69" s="119"/>
      <c r="AN69" s="117"/>
      <c r="AO69" s="18"/>
      <c r="AP69" s="18"/>
      <c r="AQ69" s="18"/>
      <c r="AR69" s="18"/>
      <c r="AS69" s="18"/>
      <c r="AT69" s="18"/>
      <c r="AU69" s="18"/>
      <c r="AV69" s="18"/>
      <c r="AW69" s="18"/>
      <c r="AX69" s="18"/>
      <c r="AY69" s="18"/>
      <c r="AZ69" s="18"/>
      <c r="BA69" s="18"/>
      <c r="BB69" s="18"/>
      <c r="BC69" s="18"/>
      <c r="BD69" s="18"/>
      <c r="BE69" s="18"/>
      <c r="BF69" s="18"/>
      <c r="BG69" s="18"/>
      <c r="BH69" s="18"/>
    </row>
    <row r="70" spans="1:60" ht="67.8" x14ac:dyDescent="0.3">
      <c r="A70" s="122">
        <v>101</v>
      </c>
      <c r="B70" s="140" t="s">
        <v>421</v>
      </c>
      <c r="C70" s="140" t="s">
        <v>412</v>
      </c>
      <c r="D70" s="152" t="s">
        <v>273</v>
      </c>
      <c r="E70" s="140" t="s">
        <v>192</v>
      </c>
      <c r="F70" s="140" t="s">
        <v>380</v>
      </c>
      <c r="G70" s="155" t="s">
        <v>382</v>
      </c>
      <c r="H70" s="170" t="str">
        <f t="shared" si="34"/>
        <v>Posibilidad de afectación Reputacional por demora en la toma de decisiones debido a inadecuada  articulación institucional entre el nivel Central y Direcciones Territoriales.</v>
      </c>
      <c r="I70" s="140" t="s">
        <v>200</v>
      </c>
      <c r="J70" s="122">
        <v>25</v>
      </c>
      <c r="K70" s="146" t="str">
        <f t="shared" si="35"/>
        <v>Media</v>
      </c>
      <c r="L70" s="147">
        <f t="shared" si="36"/>
        <v>0.6</v>
      </c>
      <c r="M70" s="172" t="s">
        <v>147</v>
      </c>
      <c r="N70" s="147" t="str">
        <f ca="1">IF(NOT(ISERROR(MATCH(M70,'Tabla Impacto'!$B$221:$B$223,0))),'Tabla Impacto'!$F$223&amp;"Por favor no seleccionar los criterios de impacto(Afectación Económica o presupuestal y Pérdida Reputacional)",M70)</f>
        <v xml:space="preserve">     Entre 50 y 100 SMLMV </v>
      </c>
      <c r="O70" s="146" t="str">
        <f ca="1">IF(OR(N70='Tabla Impacto'!$C$11,N70='Tabla Impacto'!$D$11),"Leve",IF(OR(N70='Tabla Impacto'!$C$12,N70='Tabla Impacto'!$D$12),"Menor",IF(OR(N70='Tabla Impacto'!$C$13,N70='Tabla Impacto'!$D$13),"Moderado",IF(OR(N70='Tabla Impacto'!$C$14,N70='Tabla Impacto'!$D$14),"Mayor",IF(OR(N70='Tabla Impacto'!$C$15,N70='Tabla Impacto'!$D$15),"Catastrófico","")))))</f>
        <v>Moderado</v>
      </c>
      <c r="P70" s="147">
        <f t="shared" ca="1" si="37"/>
        <v>0.6</v>
      </c>
      <c r="Q70" s="148" t="str">
        <f t="shared" ca="1" si="38"/>
        <v>Moderado</v>
      </c>
      <c r="R70" s="122">
        <v>1</v>
      </c>
      <c r="S70" s="150" t="s">
        <v>581</v>
      </c>
      <c r="T70" s="122" t="str">
        <f t="shared" si="16"/>
        <v>Probabilidad</v>
      </c>
      <c r="U70" s="127" t="s">
        <v>164</v>
      </c>
      <c r="V70" s="127" t="s">
        <v>172</v>
      </c>
      <c r="W70" s="129" t="str">
        <f t="shared" si="17"/>
        <v>40%</v>
      </c>
      <c r="X70" s="127" t="s">
        <v>175</v>
      </c>
      <c r="Y70" s="127" t="s">
        <v>180</v>
      </c>
      <c r="Z70" s="127" t="s">
        <v>184</v>
      </c>
      <c r="AA70" s="163" t="s">
        <v>221</v>
      </c>
      <c r="AB70" s="130">
        <f t="shared" si="39"/>
        <v>0.36</v>
      </c>
      <c r="AC70" s="131" t="str">
        <f t="shared" si="18"/>
        <v>Baja</v>
      </c>
      <c r="AD70" s="129">
        <f t="shared" si="19"/>
        <v>0.36</v>
      </c>
      <c r="AE70" s="131" t="str">
        <f t="shared" ca="1" si="20"/>
        <v>Moderado</v>
      </c>
      <c r="AF70" s="129">
        <f t="shared" ca="1" si="40"/>
        <v>0.6</v>
      </c>
      <c r="AG70" s="132" t="str">
        <f t="shared" ca="1" si="21"/>
        <v>Moderado</v>
      </c>
      <c r="AH70" s="127" t="s">
        <v>195</v>
      </c>
      <c r="AI70" s="119"/>
      <c r="AJ70" s="117"/>
      <c r="AK70" s="120"/>
      <c r="AL70" s="120"/>
      <c r="AM70" s="119"/>
      <c r="AN70" s="117"/>
      <c r="AO70" s="18"/>
      <c r="AP70" s="18"/>
      <c r="AQ70" s="18"/>
      <c r="AR70" s="18"/>
      <c r="AS70" s="18"/>
      <c r="AT70" s="18"/>
      <c r="AU70" s="18"/>
      <c r="AV70" s="18"/>
      <c r="AW70" s="18"/>
      <c r="AX70" s="18"/>
      <c r="AY70" s="18"/>
      <c r="AZ70" s="18"/>
      <c r="BA70" s="18"/>
      <c r="BB70" s="18"/>
      <c r="BC70" s="18"/>
      <c r="BD70" s="18"/>
      <c r="BE70" s="18"/>
      <c r="BF70" s="18"/>
      <c r="BG70" s="18"/>
      <c r="BH70" s="18"/>
    </row>
    <row r="71" spans="1:60" ht="124.8" customHeight="1" x14ac:dyDescent="0.3">
      <c r="A71" s="122">
        <v>102</v>
      </c>
      <c r="B71" s="140" t="s">
        <v>421</v>
      </c>
      <c r="C71" s="140" t="s">
        <v>412</v>
      </c>
      <c r="D71" s="152" t="s">
        <v>273</v>
      </c>
      <c r="E71" s="140" t="s">
        <v>431</v>
      </c>
      <c r="F71" s="140" t="s">
        <v>436</v>
      </c>
      <c r="G71" s="155" t="s">
        <v>437</v>
      </c>
      <c r="H71" s="170" t="str">
        <f t="shared" si="34"/>
        <v>Posibilidad de afectación Económica y Reputacional por desviación de presupuesto a objetivos no prioritarios debido a Inadecuada priorizacion de objetivos en los procesos</v>
      </c>
      <c r="I71" s="140" t="s">
        <v>200</v>
      </c>
      <c r="J71" s="122">
        <v>12</v>
      </c>
      <c r="K71" s="146" t="str">
        <f t="shared" si="35"/>
        <v>Baja</v>
      </c>
      <c r="L71" s="147">
        <f t="shared" si="36"/>
        <v>0.4</v>
      </c>
      <c r="M71" s="172" t="s">
        <v>144</v>
      </c>
      <c r="N71" s="147" t="str">
        <f ca="1">IF(NOT(ISERROR(MATCH(M71,'Tabla Impacto'!$B$221:$B$223,0))),'Tabla Impacto'!$F$223&amp;"Por favor no seleccionar los criterios de impacto(Afectación Económica o presupuestal y Pérdida Reputacional)",M71)</f>
        <v xml:space="preserve">     El riesgo afecta la imagen de alguna área de la organización</v>
      </c>
      <c r="O71" s="146" t="str">
        <f ca="1">IF(OR(N71='Tabla Impacto'!$C$11,N71='Tabla Impacto'!$D$11),"Leve",IF(OR(N71='Tabla Impacto'!$C$12,N71='Tabla Impacto'!$D$12),"Menor",IF(OR(N71='Tabla Impacto'!$C$13,N71='Tabla Impacto'!$D$13),"Moderado",IF(OR(N71='Tabla Impacto'!$C$14,N71='Tabla Impacto'!$D$14),"Mayor",IF(OR(N71='Tabla Impacto'!$C$15,N71='Tabla Impacto'!$D$15),"Catastrófico","")))))</f>
        <v>Leve</v>
      </c>
      <c r="P71" s="147">
        <f t="shared" ca="1" si="37"/>
        <v>0.2</v>
      </c>
      <c r="Q71" s="148" t="str">
        <f t="shared" ca="1" si="38"/>
        <v>Bajo</v>
      </c>
      <c r="R71" s="122">
        <v>1</v>
      </c>
      <c r="S71" s="150" t="s">
        <v>438</v>
      </c>
      <c r="T71" s="122" t="str">
        <f t="shared" si="16"/>
        <v>Probabilidad</v>
      </c>
      <c r="U71" s="127" t="s">
        <v>164</v>
      </c>
      <c r="V71" s="127" t="s">
        <v>172</v>
      </c>
      <c r="W71" s="129" t="str">
        <f t="shared" si="17"/>
        <v>40%</v>
      </c>
      <c r="X71" s="127" t="s">
        <v>175</v>
      </c>
      <c r="Y71" s="127" t="s">
        <v>180</v>
      </c>
      <c r="Z71" s="127" t="s">
        <v>184</v>
      </c>
      <c r="AA71" s="163" t="s">
        <v>221</v>
      </c>
      <c r="AB71" s="130">
        <f t="shared" si="39"/>
        <v>0.24</v>
      </c>
      <c r="AC71" s="131" t="str">
        <f t="shared" si="18"/>
        <v>Baja</v>
      </c>
      <c r="AD71" s="129">
        <f t="shared" si="19"/>
        <v>0.24</v>
      </c>
      <c r="AE71" s="131" t="str">
        <f t="shared" ca="1" si="20"/>
        <v>Leve</v>
      </c>
      <c r="AF71" s="129">
        <f t="shared" ca="1" si="40"/>
        <v>0.2</v>
      </c>
      <c r="AG71" s="132" t="str">
        <f t="shared" ca="1" si="21"/>
        <v>Bajo</v>
      </c>
      <c r="AH71" s="127" t="s">
        <v>189</v>
      </c>
      <c r="AI71" s="119"/>
      <c r="AJ71" s="117"/>
      <c r="AK71" s="120"/>
      <c r="AL71" s="120"/>
      <c r="AM71" s="119"/>
      <c r="AN71" s="117"/>
      <c r="AO71" s="18"/>
      <c r="AP71" s="18"/>
      <c r="AQ71" s="18"/>
      <c r="AR71" s="18"/>
      <c r="AS71" s="18"/>
      <c r="AT71" s="18"/>
      <c r="AU71" s="18"/>
      <c r="AV71" s="18"/>
      <c r="AW71" s="18"/>
      <c r="AX71" s="18"/>
      <c r="AY71" s="18"/>
      <c r="AZ71" s="18"/>
      <c r="BA71" s="18"/>
      <c r="BB71" s="18"/>
      <c r="BC71" s="18"/>
      <c r="BD71" s="18"/>
      <c r="BE71" s="18"/>
      <c r="BF71" s="18"/>
      <c r="BG71" s="18"/>
      <c r="BH71" s="18"/>
    </row>
    <row r="72" spans="1:60" ht="99.75" customHeight="1" x14ac:dyDescent="0.3">
      <c r="A72" s="122">
        <v>103</v>
      </c>
      <c r="B72" s="140" t="s">
        <v>421</v>
      </c>
      <c r="C72" s="140" t="s">
        <v>412</v>
      </c>
      <c r="D72" s="152" t="s">
        <v>383</v>
      </c>
      <c r="E72" s="140" t="s">
        <v>194</v>
      </c>
      <c r="F72" s="140" t="s">
        <v>434</v>
      </c>
      <c r="G72" s="155" t="s">
        <v>435</v>
      </c>
      <c r="H72" s="170" t="str">
        <f t="shared" si="34"/>
        <v>Posibilidad de afectación Económico y Reputacional por Realizar la evaluación de informes de avance con información desactualizada o sin evidencias debido a Impresicion en suministro de informacion por parte de los procesos involucrados</v>
      </c>
      <c r="I72" s="140" t="s">
        <v>200</v>
      </c>
      <c r="J72" s="122">
        <v>12</v>
      </c>
      <c r="K72" s="146" t="str">
        <f t="shared" si="35"/>
        <v>Baja</v>
      </c>
      <c r="L72" s="147">
        <f t="shared" si="36"/>
        <v>0.4</v>
      </c>
      <c r="M72" s="172" t="s">
        <v>144</v>
      </c>
      <c r="N72" s="147" t="str">
        <f ca="1">IF(NOT(ISERROR(MATCH(M72,'Tabla Impacto'!$B$221:$B$223,0))),'Tabla Impacto'!$F$223&amp;"Por favor no seleccionar los criterios de impacto(Afectación Económica o presupuestal y Pérdida Reputacional)",M72)</f>
        <v xml:space="preserve">     El riesgo afecta la imagen de alguna área de la organización</v>
      </c>
      <c r="O72" s="146" t="str">
        <f ca="1">IF(OR(N72='Tabla Impacto'!$C$11,N72='Tabla Impacto'!$D$11),"Leve",IF(OR(N72='Tabla Impacto'!$C$12,N72='Tabla Impacto'!$D$12),"Menor",IF(OR(N72='Tabla Impacto'!$C$13,N72='Tabla Impacto'!$D$13),"Moderado",IF(OR(N72='Tabla Impacto'!$C$14,N72='Tabla Impacto'!$D$14),"Mayor",IF(OR(N72='Tabla Impacto'!$C$15,N72='Tabla Impacto'!$D$15),"Catastrófico","")))))</f>
        <v>Leve</v>
      </c>
      <c r="P72" s="147">
        <f t="shared" ca="1" si="37"/>
        <v>0.2</v>
      </c>
      <c r="Q72" s="148" t="str">
        <f t="shared" ca="1" si="38"/>
        <v>Bajo</v>
      </c>
      <c r="R72" s="122">
        <v>1</v>
      </c>
      <c r="S72" s="150" t="s">
        <v>439</v>
      </c>
      <c r="T72" s="122" t="str">
        <f t="shared" si="16"/>
        <v>Probabilidad</v>
      </c>
      <c r="U72" s="127" t="s">
        <v>164</v>
      </c>
      <c r="V72" s="127" t="s">
        <v>172</v>
      </c>
      <c r="W72" s="129" t="str">
        <f t="shared" si="17"/>
        <v>40%</v>
      </c>
      <c r="X72" s="127" t="s">
        <v>175</v>
      </c>
      <c r="Y72" s="127" t="s">
        <v>180</v>
      </c>
      <c r="Z72" s="127" t="s">
        <v>184</v>
      </c>
      <c r="AA72" s="163" t="s">
        <v>221</v>
      </c>
      <c r="AB72" s="130">
        <f t="shared" si="39"/>
        <v>0.24</v>
      </c>
      <c r="AC72" s="131" t="str">
        <f t="shared" si="18"/>
        <v>Baja</v>
      </c>
      <c r="AD72" s="129">
        <f t="shared" si="19"/>
        <v>0.24</v>
      </c>
      <c r="AE72" s="131" t="str">
        <f t="shared" ca="1" si="20"/>
        <v>Leve</v>
      </c>
      <c r="AF72" s="129">
        <f t="shared" ca="1" si="40"/>
        <v>0.2</v>
      </c>
      <c r="AG72" s="132" t="str">
        <f t="shared" ca="1" si="21"/>
        <v>Bajo</v>
      </c>
      <c r="AH72" s="127" t="s">
        <v>189</v>
      </c>
      <c r="AI72" s="119"/>
      <c r="AJ72" s="117"/>
      <c r="AK72" s="120"/>
      <c r="AL72" s="120"/>
      <c r="AM72" s="119"/>
      <c r="AN72" s="117"/>
      <c r="AO72" s="18"/>
      <c r="AP72" s="18"/>
      <c r="AQ72" s="18"/>
      <c r="AR72" s="18"/>
      <c r="AS72" s="18"/>
      <c r="AT72" s="18"/>
      <c r="AU72" s="18"/>
      <c r="AV72" s="18"/>
      <c r="AW72" s="18"/>
      <c r="AX72" s="18"/>
      <c r="AY72" s="18"/>
      <c r="AZ72" s="18"/>
      <c r="BA72" s="18"/>
      <c r="BB72" s="18"/>
      <c r="BC72" s="18"/>
      <c r="BD72" s="18"/>
      <c r="BE72" s="18"/>
      <c r="BF72" s="18"/>
      <c r="BG72" s="18"/>
      <c r="BH72" s="18"/>
    </row>
    <row r="73" spans="1:60" ht="108.75" customHeight="1" x14ac:dyDescent="0.3">
      <c r="A73" s="122">
        <v>104</v>
      </c>
      <c r="B73" s="140" t="s">
        <v>408</v>
      </c>
      <c r="C73" s="142" t="s">
        <v>414</v>
      </c>
      <c r="D73" s="152" t="s">
        <v>394</v>
      </c>
      <c r="E73" s="140" t="s">
        <v>194</v>
      </c>
      <c r="F73" s="140" t="s">
        <v>395</v>
      </c>
      <c r="G73" s="155" t="s">
        <v>579</v>
      </c>
      <c r="H73" s="170" t="str">
        <f t="shared" si="34"/>
        <v xml:space="preserve">Posibilidad de afectación Económico y Reputacional por deficiencia en la evaluación física y financiera  de los proyectos presentados por terceros  para ser cofinanciados con recursos de la Corporación debido a proyectos inscritos en el banco de proyectos sin el lleno de los requisitos técnicos, administrativos, financieros y ambientales lo cual puede inducir a tomar una  mala decisión de inversión del recurso de la Corporación. </v>
      </c>
      <c r="I73" s="140" t="s">
        <v>200</v>
      </c>
      <c r="J73" s="122">
        <v>501</v>
      </c>
      <c r="K73" s="146" t="str">
        <f t="shared" si="35"/>
        <v>Alta</v>
      </c>
      <c r="L73" s="147">
        <f t="shared" si="36"/>
        <v>0.8</v>
      </c>
      <c r="M73" s="172" t="s">
        <v>147</v>
      </c>
      <c r="N73" s="147" t="str">
        <f ca="1">IF(NOT(ISERROR(MATCH(M73,'Tabla Impacto'!$B$221:$B$223,0))),'Tabla Impacto'!$F$223&amp;"Por favor no seleccionar los criterios de impacto(Afectación Económica o presupuestal y Pérdida Reputacional)",M73)</f>
        <v xml:space="preserve">     Entre 50 y 100 SMLMV </v>
      </c>
      <c r="O73" s="146" t="str">
        <f ca="1">IF(OR(N73='Tabla Impacto'!$C$11,N73='Tabla Impacto'!$D$11),"Leve",IF(OR(N73='Tabla Impacto'!$C$12,N73='Tabla Impacto'!$D$12),"Menor",IF(OR(N73='Tabla Impacto'!$C$13,N73='Tabla Impacto'!$D$13),"Moderado",IF(OR(N73='Tabla Impacto'!$C$14,N73='Tabla Impacto'!$D$14),"Mayor",IF(OR(N73='Tabla Impacto'!$C$15,N73='Tabla Impacto'!$D$15),"Catastrófico","")))))</f>
        <v>Moderado</v>
      </c>
      <c r="P73" s="147">
        <f t="shared" ca="1" si="37"/>
        <v>0.6</v>
      </c>
      <c r="Q73" s="148" t="str">
        <f t="shared" ca="1" si="38"/>
        <v>Alto</v>
      </c>
      <c r="R73" s="122">
        <v>1</v>
      </c>
      <c r="S73" s="151" t="s">
        <v>445</v>
      </c>
      <c r="T73" s="122" t="str">
        <f t="shared" si="16"/>
        <v>Probabilidad</v>
      </c>
      <c r="U73" s="127" t="s">
        <v>164</v>
      </c>
      <c r="V73" s="127" t="s">
        <v>172</v>
      </c>
      <c r="W73" s="129" t="str">
        <f t="shared" si="17"/>
        <v>40%</v>
      </c>
      <c r="X73" s="127" t="s">
        <v>175</v>
      </c>
      <c r="Y73" s="127" t="s">
        <v>180</v>
      </c>
      <c r="Z73" s="127" t="s">
        <v>184</v>
      </c>
      <c r="AA73" s="163" t="s">
        <v>221</v>
      </c>
      <c r="AB73" s="130">
        <f t="shared" si="39"/>
        <v>0.48</v>
      </c>
      <c r="AC73" s="131" t="str">
        <f t="shared" si="18"/>
        <v>Media</v>
      </c>
      <c r="AD73" s="129">
        <f t="shared" si="19"/>
        <v>0.48</v>
      </c>
      <c r="AE73" s="131" t="str">
        <f t="shared" ca="1" si="20"/>
        <v>Moderado</v>
      </c>
      <c r="AF73" s="129">
        <f t="shared" ca="1" si="40"/>
        <v>0.6</v>
      </c>
      <c r="AG73" s="132" t="str">
        <f t="shared" ca="1" si="21"/>
        <v>Moderado</v>
      </c>
      <c r="AH73" s="127"/>
      <c r="AI73" s="119"/>
      <c r="AJ73" s="117"/>
      <c r="AK73" s="120"/>
      <c r="AL73" s="120"/>
      <c r="AM73" s="119"/>
      <c r="AN73" s="117"/>
      <c r="AO73" s="18"/>
      <c r="AP73" s="18"/>
      <c r="AQ73" s="18"/>
      <c r="AR73" s="18"/>
      <c r="AS73" s="18"/>
      <c r="AT73" s="18"/>
      <c r="AU73" s="18"/>
      <c r="AV73" s="18"/>
      <c r="AW73" s="18"/>
      <c r="AX73" s="18"/>
      <c r="AY73" s="18"/>
      <c r="AZ73" s="18"/>
      <c r="BA73" s="18"/>
      <c r="BB73" s="18"/>
      <c r="BC73" s="18"/>
      <c r="BD73" s="18"/>
      <c r="BE73" s="18"/>
      <c r="BF73" s="18"/>
      <c r="BG73" s="18"/>
      <c r="BH73" s="18"/>
    </row>
    <row r="74" spans="1:60" ht="184.8" customHeight="1" x14ac:dyDescent="0.3">
      <c r="A74" s="122">
        <v>105</v>
      </c>
      <c r="B74" s="140" t="s">
        <v>408</v>
      </c>
      <c r="C74" s="142" t="s">
        <v>414</v>
      </c>
      <c r="D74" s="152" t="s">
        <v>397</v>
      </c>
      <c r="E74" s="140" t="s">
        <v>194</v>
      </c>
      <c r="F74" s="140" t="s">
        <v>398</v>
      </c>
      <c r="G74" s="155" t="s">
        <v>399</v>
      </c>
      <c r="H74" s="170" t="str">
        <f t="shared" si="34"/>
        <v>Posibilidad de afectación Económico y Reputacional por incumplimiento de las metas físicas y financieras programadas debido a instrumentos de planificación inexistentes, desarticulados o desactualizados, entorno climático cambiante, problemas de orden publico o de salud, Desarticulación entre dependencias, desconocimiento de la normatividad, etc.</v>
      </c>
      <c r="I74" s="140" t="s">
        <v>200</v>
      </c>
      <c r="J74" s="122">
        <v>501</v>
      </c>
      <c r="K74" s="146" t="str">
        <f t="shared" si="35"/>
        <v>Alta</v>
      </c>
      <c r="L74" s="147">
        <f t="shared" si="36"/>
        <v>0.8</v>
      </c>
      <c r="M74" s="172" t="s">
        <v>149</v>
      </c>
      <c r="N74" s="147" t="str">
        <f ca="1">IF(NOT(ISERROR(MATCH(M74,'Tabla Impacto'!$B$221:$B$223,0))),'Tabla Impacto'!$F$223&amp;"Por favor no seleccionar los criterios de impacto(Afectación Económica o presupuestal y Pérdida Reputacional)",M74)</f>
        <v xml:space="preserve">     Entre 100 y 500 SMLMV </v>
      </c>
      <c r="O74" s="146" t="str">
        <f ca="1">IF(OR(N74='Tabla Impacto'!$C$11,N74='Tabla Impacto'!$D$11),"Leve",IF(OR(N74='Tabla Impacto'!$C$12,N74='Tabla Impacto'!$D$12),"Menor",IF(OR(N74='Tabla Impacto'!$C$13,N74='Tabla Impacto'!$D$13),"Moderado",IF(OR(N74='Tabla Impacto'!$C$14,N74='Tabla Impacto'!$D$14),"Mayor",IF(OR(N74='Tabla Impacto'!$C$15,N74='Tabla Impacto'!$D$15),"Catastrófico","")))))</f>
        <v>Mayor</v>
      </c>
      <c r="P74" s="147">
        <f t="shared" ca="1" si="37"/>
        <v>0.8</v>
      </c>
      <c r="Q74" s="148" t="str">
        <f t="shared" ca="1" si="38"/>
        <v>Alto</v>
      </c>
      <c r="R74" s="122">
        <v>1</v>
      </c>
      <c r="S74" s="151" t="s">
        <v>446</v>
      </c>
      <c r="T74" s="122" t="str">
        <f t="shared" si="16"/>
        <v>Probabilidad</v>
      </c>
      <c r="U74" s="127" t="s">
        <v>164</v>
      </c>
      <c r="V74" s="127" t="s">
        <v>172</v>
      </c>
      <c r="W74" s="129" t="str">
        <f t="shared" si="17"/>
        <v>40%</v>
      </c>
      <c r="X74" s="127" t="s">
        <v>175</v>
      </c>
      <c r="Y74" s="127" t="s">
        <v>180</v>
      </c>
      <c r="Z74" s="127" t="s">
        <v>184</v>
      </c>
      <c r="AA74" s="163" t="s">
        <v>221</v>
      </c>
      <c r="AB74" s="130">
        <f t="shared" si="39"/>
        <v>0.48</v>
      </c>
      <c r="AC74" s="131" t="str">
        <f t="shared" si="18"/>
        <v>Media</v>
      </c>
      <c r="AD74" s="129">
        <f t="shared" si="19"/>
        <v>0.48</v>
      </c>
      <c r="AE74" s="131" t="str">
        <f t="shared" ca="1" si="20"/>
        <v>Mayor</v>
      </c>
      <c r="AF74" s="129">
        <f t="shared" ca="1" si="40"/>
        <v>0.8</v>
      </c>
      <c r="AG74" s="132" t="str">
        <f t="shared" ca="1" si="21"/>
        <v>Alto</v>
      </c>
      <c r="AH74" s="127"/>
      <c r="AI74" s="119"/>
      <c r="AJ74" s="117"/>
      <c r="AK74" s="120"/>
      <c r="AL74" s="120"/>
      <c r="AM74" s="119"/>
      <c r="AN74" s="117"/>
      <c r="AO74" s="18"/>
      <c r="AP74" s="18"/>
      <c r="AQ74" s="18"/>
      <c r="AR74" s="18"/>
      <c r="AS74" s="18"/>
      <c r="AT74" s="18"/>
      <c r="AU74" s="18"/>
      <c r="AV74" s="18"/>
      <c r="AW74" s="18"/>
      <c r="AX74" s="18"/>
      <c r="AY74" s="18"/>
      <c r="AZ74" s="18"/>
      <c r="BA74" s="18"/>
      <c r="BB74" s="18"/>
      <c r="BC74" s="18"/>
      <c r="BD74" s="18"/>
      <c r="BE74" s="18"/>
      <c r="BF74" s="18"/>
      <c r="BG74" s="18"/>
      <c r="BH74" s="18"/>
    </row>
    <row r="75" spans="1:60" ht="73.5" customHeight="1" x14ac:dyDescent="0.3">
      <c r="A75" s="122">
        <v>106</v>
      </c>
      <c r="B75" s="140" t="s">
        <v>408</v>
      </c>
      <c r="C75" s="142" t="s">
        <v>414</v>
      </c>
      <c r="D75" s="152" t="s">
        <v>400</v>
      </c>
      <c r="E75" s="140" t="s">
        <v>192</v>
      </c>
      <c r="F75" s="140" t="s">
        <v>314</v>
      </c>
      <c r="G75" s="155" t="s">
        <v>401</v>
      </c>
      <c r="H75" s="170" t="str">
        <f t="shared" si="34"/>
        <v xml:space="preserve">Posibilidad de afectación Reputacional por reportar información desarticulada y no depurada en el informe de gestión debido a falta de unificación y articulación de criterios técnicos, falta de competencia del personal encargado de recopilar, consolidar y reportar información </v>
      </c>
      <c r="I75" s="140" t="s">
        <v>200</v>
      </c>
      <c r="J75" s="122">
        <v>501</v>
      </c>
      <c r="K75" s="146" t="str">
        <f t="shared" si="35"/>
        <v>Alta</v>
      </c>
      <c r="L75" s="147">
        <f t="shared" si="36"/>
        <v>0.8</v>
      </c>
      <c r="M75" s="172" t="s">
        <v>146</v>
      </c>
      <c r="N75" s="147" t="str">
        <f ca="1">IF(NOT(ISERROR(MATCH(M75,'Tabla Impacto'!$B$221:$B$223,0))),'Tabla Impacto'!$F$223&amp;"Por favor no seleccionar los criterios de impacto(Afectación Económica o presupuestal y Pérdida Reputacional)",M75)</f>
        <v xml:space="preserve">     Entre 10 y 50 SMLMV </v>
      </c>
      <c r="O75" s="146" t="str">
        <f ca="1">IF(OR(N75='Tabla Impacto'!$C$11,N75='Tabla Impacto'!$D$11),"Leve",IF(OR(N75='Tabla Impacto'!$C$12,N75='Tabla Impacto'!$D$12),"Menor",IF(OR(N75='Tabla Impacto'!$C$13,N75='Tabla Impacto'!$D$13),"Moderado",IF(OR(N75='Tabla Impacto'!$C$14,N75='Tabla Impacto'!$D$14),"Mayor",IF(OR(N75='Tabla Impacto'!$C$15,N75='Tabla Impacto'!$D$15),"Catastrófico","")))))</f>
        <v>Menor</v>
      </c>
      <c r="P75" s="147">
        <f t="shared" ca="1" si="37"/>
        <v>0.4</v>
      </c>
      <c r="Q75" s="148" t="str">
        <f t="shared" ca="1" si="38"/>
        <v>Moderado</v>
      </c>
      <c r="R75" s="122">
        <v>1</v>
      </c>
      <c r="S75" s="151" t="s">
        <v>448</v>
      </c>
      <c r="T75" s="122" t="str">
        <f t="shared" si="16"/>
        <v>Probabilidad</v>
      </c>
      <c r="U75" s="127" t="s">
        <v>164</v>
      </c>
      <c r="V75" s="127" t="s">
        <v>172</v>
      </c>
      <c r="W75" s="129" t="str">
        <f t="shared" si="17"/>
        <v>40%</v>
      </c>
      <c r="X75" s="127" t="s">
        <v>175</v>
      </c>
      <c r="Y75" s="127" t="s">
        <v>180</v>
      </c>
      <c r="Z75" s="127" t="s">
        <v>184</v>
      </c>
      <c r="AA75" s="163" t="s">
        <v>221</v>
      </c>
      <c r="AB75" s="130">
        <f t="shared" si="39"/>
        <v>0.48</v>
      </c>
      <c r="AC75" s="131" t="str">
        <f t="shared" si="18"/>
        <v>Media</v>
      </c>
      <c r="AD75" s="129">
        <f t="shared" si="19"/>
        <v>0.48</v>
      </c>
      <c r="AE75" s="131" t="str">
        <f t="shared" ca="1" si="20"/>
        <v>Menor</v>
      </c>
      <c r="AF75" s="129">
        <f t="shared" ca="1" si="40"/>
        <v>0.4</v>
      </c>
      <c r="AG75" s="132" t="str">
        <f t="shared" ca="1" si="21"/>
        <v>Moderado</v>
      </c>
      <c r="AH75" s="127"/>
      <c r="AI75" s="119"/>
      <c r="AJ75" s="117"/>
      <c r="AK75" s="120"/>
      <c r="AL75" s="120"/>
      <c r="AM75" s="119"/>
      <c r="AN75" s="117"/>
      <c r="AO75" s="18"/>
      <c r="AP75" s="18"/>
      <c r="AQ75" s="18"/>
      <c r="AR75" s="18"/>
      <c r="AS75" s="18"/>
      <c r="AT75" s="18"/>
      <c r="AU75" s="18"/>
      <c r="AV75" s="18"/>
      <c r="AW75" s="18"/>
      <c r="AX75" s="18"/>
      <c r="AY75" s="18"/>
      <c r="AZ75" s="18"/>
      <c r="BA75" s="18"/>
      <c r="BB75" s="18"/>
      <c r="BC75" s="18"/>
      <c r="BD75" s="18"/>
      <c r="BE75" s="18"/>
      <c r="BF75" s="18"/>
      <c r="BG75" s="18"/>
      <c r="BH75" s="18"/>
    </row>
    <row r="76" spans="1:60" ht="156.6" customHeight="1" x14ac:dyDescent="0.3">
      <c r="A76" s="122">
        <v>107</v>
      </c>
      <c r="B76" s="140" t="s">
        <v>408</v>
      </c>
      <c r="C76" s="142" t="s">
        <v>414</v>
      </c>
      <c r="D76" s="152" t="s">
        <v>447</v>
      </c>
      <c r="E76" s="140" t="s">
        <v>192</v>
      </c>
      <c r="F76" s="140" t="s">
        <v>384</v>
      </c>
      <c r="G76" s="155" t="s">
        <v>385</v>
      </c>
      <c r="H76" s="170" t="str">
        <f t="shared" si="34"/>
        <v xml:space="preserve">Posibilidad de afectación Reputacional por falta de socialización y concertación con la comunidad, generando sesgo, desconfianza y mala imagen en la comunidad debido a falta de herramientas  tecnología en la comunidad </v>
      </c>
      <c r="I76" s="140" t="s">
        <v>346</v>
      </c>
      <c r="J76" s="122">
        <v>501</v>
      </c>
      <c r="K76" s="146" t="str">
        <f t="shared" si="35"/>
        <v>Alta</v>
      </c>
      <c r="L76" s="147">
        <f t="shared" si="36"/>
        <v>0.8</v>
      </c>
      <c r="M76" s="172" t="s">
        <v>147</v>
      </c>
      <c r="N76" s="147" t="str">
        <f ca="1">IF(NOT(ISERROR(MATCH(M76,'Tabla Impacto'!$B$221:$B$223,0))),'Tabla Impacto'!$F$223&amp;"Por favor no seleccionar los criterios de impacto(Afectación Económica o presupuestal y Pérdida Reputacional)",M76)</f>
        <v xml:space="preserve">     Entre 50 y 100 SMLMV </v>
      </c>
      <c r="O76" s="146" t="str">
        <f ca="1">IF(OR(N76='Tabla Impacto'!$C$11,N76='Tabla Impacto'!$D$11),"Leve",IF(OR(N76='Tabla Impacto'!$C$12,N76='Tabla Impacto'!$D$12),"Menor",IF(OR(N76='Tabla Impacto'!$C$13,N76='Tabla Impacto'!$D$13),"Moderado",IF(OR(N76='Tabla Impacto'!$C$14,N76='Tabla Impacto'!$D$14),"Mayor",IF(OR(N76='Tabla Impacto'!$C$15,N76='Tabla Impacto'!$D$15),"Catastrófico","")))))</f>
        <v>Moderado</v>
      </c>
      <c r="P76" s="147">
        <f t="shared" ca="1" si="37"/>
        <v>0.6</v>
      </c>
      <c r="Q76" s="148" t="str">
        <f t="shared" ca="1" si="38"/>
        <v>Alto</v>
      </c>
      <c r="R76" s="122">
        <v>1</v>
      </c>
      <c r="S76" s="151" t="s">
        <v>448</v>
      </c>
      <c r="T76" s="122" t="str">
        <f>IF(OR(U76="Preventivo",U76="Detectivo"),"Probabilidad",IF(U76="Correctivo","Impacto",""))</f>
        <v>Probabilidad</v>
      </c>
      <c r="U76" s="127" t="s">
        <v>164</v>
      </c>
      <c r="V76" s="127" t="s">
        <v>172</v>
      </c>
      <c r="W76" s="129" t="str">
        <f>IF(AND(U76="Preventivo",V76="Automático"),"50%",IF(AND(U76="Preventivo",V76="Manual"),"40%",IF(AND(U76="Detectivo",V76="Automático"),"40%",IF(AND(U76="Detectivo",V76="Manual"),"30%",IF(AND(U76="Correctivo",V76="Automático"),"35%",IF(AND(U76="Correctivo",V76="Manual"),"25%",""))))))</f>
        <v>40%</v>
      </c>
      <c r="X76" s="127" t="s">
        <v>175</v>
      </c>
      <c r="Y76" s="127" t="s">
        <v>180</v>
      </c>
      <c r="Z76" s="127" t="s">
        <v>184</v>
      </c>
      <c r="AA76" s="163" t="s">
        <v>221</v>
      </c>
      <c r="AB76" s="130">
        <f t="shared" si="39"/>
        <v>0.48</v>
      </c>
      <c r="AC76" s="131" t="str">
        <f t="shared" si="18"/>
        <v>Media</v>
      </c>
      <c r="AD76" s="129">
        <f t="shared" si="19"/>
        <v>0.48</v>
      </c>
      <c r="AE76" s="131" t="str">
        <f t="shared" ca="1" si="20"/>
        <v>Moderado</v>
      </c>
      <c r="AF76" s="129">
        <f t="shared" ca="1" si="40"/>
        <v>0.6</v>
      </c>
      <c r="AG76" s="132" t="str">
        <f t="shared" ca="1" si="21"/>
        <v>Moderado</v>
      </c>
      <c r="AH76" s="127"/>
      <c r="AI76" s="119"/>
      <c r="AJ76" s="117"/>
      <c r="AK76" s="120"/>
      <c r="AL76" s="120"/>
      <c r="AM76" s="119"/>
      <c r="AN76" s="117"/>
      <c r="AO76" s="18"/>
      <c r="AP76" s="18"/>
      <c r="AQ76" s="18"/>
      <c r="AR76" s="18"/>
      <c r="AS76" s="18"/>
      <c r="AT76" s="18"/>
      <c r="AU76" s="18"/>
      <c r="AV76" s="18"/>
      <c r="AW76" s="18"/>
      <c r="AX76" s="18"/>
      <c r="AY76" s="18"/>
      <c r="AZ76" s="18"/>
      <c r="BA76" s="18"/>
      <c r="BB76" s="18"/>
      <c r="BC76" s="18"/>
      <c r="BD76" s="18"/>
      <c r="BE76" s="18"/>
      <c r="BF76" s="18"/>
      <c r="BG76" s="18"/>
      <c r="BH76" s="18"/>
    </row>
    <row r="77" spans="1:60" ht="122.4" customHeight="1" x14ac:dyDescent="0.3">
      <c r="A77" s="122">
        <v>108</v>
      </c>
      <c r="B77" s="140" t="s">
        <v>408</v>
      </c>
      <c r="C77" s="142" t="s">
        <v>414</v>
      </c>
      <c r="D77" s="152" t="s">
        <v>386</v>
      </c>
      <c r="E77" s="140" t="s">
        <v>192</v>
      </c>
      <c r="F77" s="140" t="s">
        <v>453</v>
      </c>
      <c r="G77" s="155" t="s">
        <v>449</v>
      </c>
      <c r="H77" s="170" t="str">
        <f t="shared" si="34"/>
        <v>Posibilidad de afectación Reputacional por información incompleta y/o erronea para iniciar procesos de declaratoria de áreas protegidas, generando demora en estos procesos debido a Errores voluntarios e involuntarios en la recolección de información</v>
      </c>
      <c r="I77" s="140" t="s">
        <v>200</v>
      </c>
      <c r="J77" s="122">
        <v>120</v>
      </c>
      <c r="K77" s="146" t="str">
        <f t="shared" si="35"/>
        <v>Media</v>
      </c>
      <c r="L77" s="147">
        <f t="shared" si="36"/>
        <v>0.6</v>
      </c>
      <c r="M77" s="172" t="s">
        <v>149</v>
      </c>
      <c r="N77" s="147" t="str">
        <f ca="1">IF(NOT(ISERROR(MATCH(M77,'Tabla Impacto'!$B$221:$B$223,0))),'Tabla Impacto'!$F$223&amp;"Por favor no seleccionar los criterios de impacto(Afectación Económica o presupuestal y Pérdida Reputacional)",M77)</f>
        <v xml:space="preserve">     Entre 100 y 500 SMLMV </v>
      </c>
      <c r="O77" s="146" t="str">
        <f ca="1">IF(OR(N77='Tabla Impacto'!$C$11,N77='Tabla Impacto'!$D$11),"Leve",IF(OR(N77='Tabla Impacto'!$C$12,N77='Tabla Impacto'!$D$12),"Menor",IF(OR(N77='Tabla Impacto'!$C$13,N77='Tabla Impacto'!$D$13),"Moderado",IF(OR(N77='Tabla Impacto'!$C$14,N77='Tabla Impacto'!$D$14),"Mayor",IF(OR(N77='Tabla Impacto'!$C$15,N77='Tabla Impacto'!$D$15),"Catastrófico","")))))</f>
        <v>Mayor</v>
      </c>
      <c r="P77" s="147">
        <f t="shared" ca="1" si="37"/>
        <v>0.8</v>
      </c>
      <c r="Q77" s="148" t="str">
        <f t="shared" ca="1" si="38"/>
        <v>Alto</v>
      </c>
      <c r="R77" s="122">
        <v>1</v>
      </c>
      <c r="S77" s="150" t="s">
        <v>450</v>
      </c>
      <c r="T77" s="122" t="str">
        <f t="shared" si="16"/>
        <v>Probabilidad</v>
      </c>
      <c r="U77" s="127" t="s">
        <v>164</v>
      </c>
      <c r="V77" s="127" t="s">
        <v>172</v>
      </c>
      <c r="W77" s="129" t="str">
        <f t="shared" si="17"/>
        <v>40%</v>
      </c>
      <c r="X77" s="127" t="s">
        <v>175</v>
      </c>
      <c r="Y77" s="127" t="s">
        <v>180</v>
      </c>
      <c r="Z77" s="127" t="s">
        <v>184</v>
      </c>
      <c r="AA77" s="163" t="s">
        <v>221</v>
      </c>
      <c r="AB77" s="130">
        <f t="shared" si="39"/>
        <v>0.36</v>
      </c>
      <c r="AC77" s="131" t="str">
        <f t="shared" si="18"/>
        <v>Baja</v>
      </c>
      <c r="AD77" s="129">
        <f t="shared" si="19"/>
        <v>0.36</v>
      </c>
      <c r="AE77" s="131" t="str">
        <f t="shared" ca="1" si="20"/>
        <v>Mayor</v>
      </c>
      <c r="AF77" s="129">
        <f t="shared" ca="1" si="40"/>
        <v>0.8</v>
      </c>
      <c r="AG77" s="132" t="str">
        <f t="shared" ca="1" si="21"/>
        <v>Alto</v>
      </c>
      <c r="AH77" s="127" t="s">
        <v>195</v>
      </c>
      <c r="AI77" s="119"/>
      <c r="AJ77" s="117"/>
      <c r="AK77" s="120"/>
      <c r="AL77" s="120"/>
      <c r="AM77" s="119"/>
      <c r="AN77" s="117"/>
      <c r="AO77" s="18"/>
      <c r="AP77" s="18"/>
      <c r="AQ77" s="18"/>
      <c r="AR77" s="18"/>
      <c r="AS77" s="18"/>
      <c r="AT77" s="18"/>
      <c r="AU77" s="18"/>
      <c r="AV77" s="18"/>
      <c r="AW77" s="18"/>
      <c r="AX77" s="18"/>
      <c r="AY77" s="18"/>
      <c r="AZ77" s="18"/>
      <c r="BA77" s="18"/>
      <c r="BB77" s="18"/>
      <c r="BC77" s="18"/>
      <c r="BD77" s="18"/>
      <c r="BE77" s="18"/>
      <c r="BF77" s="18"/>
      <c r="BG77" s="18"/>
      <c r="BH77" s="18"/>
    </row>
    <row r="78" spans="1:60" ht="158.4" customHeight="1" x14ac:dyDescent="0.3">
      <c r="A78" s="122">
        <v>109</v>
      </c>
      <c r="B78" s="140" t="s">
        <v>408</v>
      </c>
      <c r="C78" s="142" t="s">
        <v>414</v>
      </c>
      <c r="D78" s="152" t="s">
        <v>451</v>
      </c>
      <c r="E78" s="140" t="s">
        <v>192</v>
      </c>
      <c r="F78" s="155" t="s">
        <v>454</v>
      </c>
      <c r="G78" s="155" t="s">
        <v>452</v>
      </c>
      <c r="H78" s="170" t="str">
        <f t="shared" si="34"/>
        <v>Posibilidad de afectación Reputacional por documentación final imprecisa y/o errónea en datos técnicos. debido a Falta de verificación de datos tecnicos</v>
      </c>
      <c r="I78" s="140" t="s">
        <v>200</v>
      </c>
      <c r="J78" s="122">
        <v>24</v>
      </c>
      <c r="K78" s="146" t="str">
        <f t="shared" si="35"/>
        <v>Baja</v>
      </c>
      <c r="L78" s="147">
        <f t="shared" si="36"/>
        <v>0.4</v>
      </c>
      <c r="M78" s="172" t="s">
        <v>146</v>
      </c>
      <c r="N78" s="147" t="str">
        <f ca="1">IF(NOT(ISERROR(MATCH(M78,'Tabla Impacto'!$B$221:$B$223,0))),'Tabla Impacto'!$F$223&amp;"Por favor no seleccionar los criterios de impacto(Afectación Económica o presupuestal y Pérdida Reputacional)",M78)</f>
        <v xml:space="preserve">     Entre 10 y 50 SMLMV </v>
      </c>
      <c r="O78" s="146" t="str">
        <f ca="1">IF(OR(N78='Tabla Impacto'!$C$11,N78='Tabla Impacto'!$D$11),"Leve",IF(OR(N78='Tabla Impacto'!$C$12,N78='Tabla Impacto'!$D$12),"Menor",IF(OR(N78='Tabla Impacto'!$C$13,N78='Tabla Impacto'!$D$13),"Moderado",IF(OR(N78='Tabla Impacto'!$C$14,N78='Tabla Impacto'!$D$14),"Mayor",IF(OR(N78='Tabla Impacto'!$C$15,N78='Tabla Impacto'!$D$15),"Catastrófico","")))))</f>
        <v>Menor</v>
      </c>
      <c r="P78" s="147">
        <f t="shared" ca="1" si="37"/>
        <v>0.4</v>
      </c>
      <c r="Q78" s="148" t="str">
        <f t="shared" ca="1" si="38"/>
        <v>Moderado</v>
      </c>
      <c r="R78" s="122">
        <v>1</v>
      </c>
      <c r="S78" s="156" t="s">
        <v>455</v>
      </c>
      <c r="T78" s="122" t="str">
        <f t="shared" si="16"/>
        <v>Probabilidad</v>
      </c>
      <c r="U78" s="127" t="s">
        <v>164</v>
      </c>
      <c r="V78" s="127" t="s">
        <v>172</v>
      </c>
      <c r="W78" s="129" t="str">
        <f t="shared" si="17"/>
        <v>40%</v>
      </c>
      <c r="X78" s="127" t="s">
        <v>175</v>
      </c>
      <c r="Y78" s="127" t="s">
        <v>180</v>
      </c>
      <c r="Z78" s="127" t="s">
        <v>184</v>
      </c>
      <c r="AA78" s="163" t="s">
        <v>221</v>
      </c>
      <c r="AB78" s="130">
        <f t="shared" si="39"/>
        <v>0.24</v>
      </c>
      <c r="AC78" s="131" t="str">
        <f t="shared" si="18"/>
        <v>Baja</v>
      </c>
      <c r="AD78" s="129">
        <f t="shared" si="19"/>
        <v>0.24</v>
      </c>
      <c r="AE78" s="131" t="str">
        <f t="shared" ca="1" si="20"/>
        <v>Menor</v>
      </c>
      <c r="AF78" s="129">
        <f t="shared" ca="1" si="40"/>
        <v>0.4</v>
      </c>
      <c r="AG78" s="132" t="str">
        <f t="shared" ca="1" si="21"/>
        <v>Moderado</v>
      </c>
      <c r="AH78" s="127" t="s">
        <v>195</v>
      </c>
      <c r="AI78" s="119"/>
      <c r="AJ78" s="117"/>
      <c r="AK78" s="120"/>
      <c r="AL78" s="120"/>
      <c r="AM78" s="119"/>
      <c r="AN78" s="117"/>
      <c r="AO78" s="18"/>
      <c r="AP78" s="18"/>
      <c r="AQ78" s="18"/>
      <c r="AR78" s="18"/>
      <c r="AS78" s="18"/>
      <c r="AT78" s="18"/>
      <c r="AU78" s="18"/>
      <c r="AV78" s="18"/>
      <c r="AW78" s="18"/>
      <c r="AX78" s="18"/>
      <c r="AY78" s="18"/>
      <c r="AZ78" s="18"/>
      <c r="BA78" s="18"/>
      <c r="BB78" s="18"/>
      <c r="BC78" s="18"/>
      <c r="BD78" s="18"/>
      <c r="BE78" s="18"/>
      <c r="BF78" s="18"/>
      <c r="BG78" s="18"/>
      <c r="BH78" s="18"/>
    </row>
    <row r="79" spans="1:60" ht="73.05" customHeight="1" x14ac:dyDescent="0.3">
      <c r="A79" s="122">
        <v>110</v>
      </c>
      <c r="B79" s="140" t="s">
        <v>415</v>
      </c>
      <c r="C79" s="140" t="s">
        <v>412</v>
      </c>
      <c r="D79" s="152" t="s">
        <v>387</v>
      </c>
      <c r="E79" s="140" t="s">
        <v>194</v>
      </c>
      <c r="F79" s="140" t="s">
        <v>487</v>
      </c>
      <c r="G79" s="155" t="s">
        <v>310</v>
      </c>
      <c r="H79" s="170" t="str">
        <f t="shared" si="34"/>
        <v>Posibilidad de afectación Económico y Reputacional por restauración fallida, perdidas de información relevante que afecta la continuidad del negocio debido a copias de seguridad con errores o no verificada</v>
      </c>
      <c r="I79" s="140" t="s">
        <v>200</v>
      </c>
      <c r="J79" s="122">
        <v>24</v>
      </c>
      <c r="K79" s="146" t="str">
        <f t="shared" si="35"/>
        <v>Baja</v>
      </c>
      <c r="L79" s="147">
        <f t="shared" si="36"/>
        <v>0.4</v>
      </c>
      <c r="M79" s="172" t="s">
        <v>147</v>
      </c>
      <c r="N79" s="147" t="str">
        <f ca="1">IF(NOT(ISERROR(MATCH(M79,'Tabla Impacto'!$B$221:$B$223,0))),'Tabla Impacto'!$F$223&amp;"Por favor no seleccionar los criterios de impacto(Afectación Económica o presupuestal y Pérdida Reputacional)",M79)</f>
        <v xml:space="preserve">     Entre 50 y 100 SMLMV </v>
      </c>
      <c r="O79" s="146" t="str">
        <f ca="1">IF(OR(N79='Tabla Impacto'!$C$11,N79='Tabla Impacto'!$D$11),"Leve",IF(OR(N79='Tabla Impacto'!$C$12,N79='Tabla Impacto'!$D$12),"Menor",IF(OR(N79='Tabla Impacto'!$C$13,N79='Tabla Impacto'!$D$13),"Moderado",IF(OR(N79='Tabla Impacto'!$C$14,N79='Tabla Impacto'!$D$14),"Mayor",IF(OR(N79='Tabla Impacto'!$C$15,N79='Tabla Impacto'!$D$15),"Catastrófico","")))))</f>
        <v>Moderado</v>
      </c>
      <c r="P79" s="147">
        <f t="shared" ca="1" si="37"/>
        <v>0.6</v>
      </c>
      <c r="Q79" s="148" t="str">
        <f t="shared" ca="1" si="38"/>
        <v>Moderado</v>
      </c>
      <c r="R79" s="122">
        <v>1</v>
      </c>
      <c r="S79" s="150" t="s">
        <v>527</v>
      </c>
      <c r="T79" s="122" t="str">
        <f t="shared" si="16"/>
        <v>Probabilidad</v>
      </c>
      <c r="U79" s="127" t="s">
        <v>164</v>
      </c>
      <c r="V79" s="127" t="s">
        <v>172</v>
      </c>
      <c r="W79" s="129" t="str">
        <f t="shared" si="17"/>
        <v>40%</v>
      </c>
      <c r="X79" s="127" t="s">
        <v>175</v>
      </c>
      <c r="Y79" s="127" t="s">
        <v>180</v>
      </c>
      <c r="Z79" s="127" t="s">
        <v>184</v>
      </c>
      <c r="AA79" s="163" t="s">
        <v>221</v>
      </c>
      <c r="AB79" s="130">
        <f t="shared" si="39"/>
        <v>0.24</v>
      </c>
      <c r="AC79" s="131" t="str">
        <f t="shared" si="18"/>
        <v>Baja</v>
      </c>
      <c r="AD79" s="129">
        <f t="shared" si="19"/>
        <v>0.24</v>
      </c>
      <c r="AE79" s="131" t="str">
        <f t="shared" ca="1" si="20"/>
        <v>Moderado</v>
      </c>
      <c r="AF79" s="129">
        <f t="shared" ca="1" si="40"/>
        <v>0.6</v>
      </c>
      <c r="AG79" s="132" t="str">
        <f t="shared" ca="1" si="21"/>
        <v>Moderado</v>
      </c>
      <c r="AH79" s="127" t="s">
        <v>195</v>
      </c>
      <c r="AI79" s="119"/>
      <c r="AJ79" s="117"/>
      <c r="AK79" s="120"/>
      <c r="AL79" s="120"/>
      <c r="AM79" s="119"/>
      <c r="AN79" s="117"/>
      <c r="AO79" s="18"/>
      <c r="AP79" s="18"/>
      <c r="AQ79" s="18"/>
      <c r="AR79" s="18"/>
      <c r="AS79" s="18"/>
      <c r="AT79" s="18"/>
      <c r="AU79" s="18"/>
      <c r="AV79" s="18"/>
      <c r="AW79" s="18"/>
      <c r="AX79" s="18"/>
      <c r="AY79" s="18"/>
      <c r="AZ79" s="18"/>
      <c r="BA79" s="18"/>
      <c r="BB79" s="18"/>
      <c r="BC79" s="18"/>
      <c r="BD79" s="18"/>
      <c r="BE79" s="18"/>
      <c r="BF79" s="18"/>
      <c r="BG79" s="18"/>
      <c r="BH79" s="18"/>
    </row>
    <row r="80" spans="1:60" ht="63" customHeight="1" x14ac:dyDescent="0.3">
      <c r="A80" s="122">
        <v>111</v>
      </c>
      <c r="B80" s="140" t="s">
        <v>415</v>
      </c>
      <c r="C80" s="140" t="s">
        <v>412</v>
      </c>
      <c r="D80" s="152" t="s">
        <v>388</v>
      </c>
      <c r="E80" s="140" t="s">
        <v>194</v>
      </c>
      <c r="F80" s="140" t="s">
        <v>488</v>
      </c>
      <c r="G80" s="155" t="s">
        <v>529</v>
      </c>
      <c r="H80" s="170" t="str">
        <f t="shared" si="34"/>
        <v>Posibilidad de afectación Económico y Reputacional por demandas en contra de la entidad y pérdida de credibilidad debido a publicación de información errorenea</v>
      </c>
      <c r="I80" s="140" t="s">
        <v>200</v>
      </c>
      <c r="J80" s="122">
        <v>25</v>
      </c>
      <c r="K80" s="146" t="str">
        <f t="shared" si="35"/>
        <v>Media</v>
      </c>
      <c r="L80" s="147">
        <f t="shared" si="36"/>
        <v>0.6</v>
      </c>
      <c r="M80" s="172" t="s">
        <v>147</v>
      </c>
      <c r="N80" s="147" t="str">
        <f ca="1">IF(NOT(ISERROR(MATCH(M80,'Tabla Impacto'!$B$221:$B$223,0))),'Tabla Impacto'!$F$223&amp;"Por favor no seleccionar los criterios de impacto(Afectación Económica o presupuestal y Pérdida Reputacional)",M80)</f>
        <v xml:space="preserve">     Entre 50 y 100 SMLMV </v>
      </c>
      <c r="O80" s="146" t="str">
        <f ca="1">IF(OR(N80='Tabla Impacto'!$C$11,N80='Tabla Impacto'!$D$11),"Leve",IF(OR(N80='Tabla Impacto'!$C$12,N80='Tabla Impacto'!$D$12),"Menor",IF(OR(N80='Tabla Impacto'!$C$13,N80='Tabla Impacto'!$D$13),"Moderado",IF(OR(N80='Tabla Impacto'!$C$14,N80='Tabla Impacto'!$D$14),"Mayor",IF(OR(N80='Tabla Impacto'!$C$15,N80='Tabla Impacto'!$D$15),"Catastrófico","")))))</f>
        <v>Moderado</v>
      </c>
      <c r="P80" s="147">
        <f t="shared" ca="1" si="37"/>
        <v>0.6</v>
      </c>
      <c r="Q80" s="148" t="str">
        <f t="shared" ca="1" si="38"/>
        <v>Moderado</v>
      </c>
      <c r="R80" s="122">
        <v>1</v>
      </c>
      <c r="S80" s="150" t="s">
        <v>489</v>
      </c>
      <c r="T80" s="122" t="str">
        <f t="shared" si="16"/>
        <v>Probabilidad</v>
      </c>
      <c r="U80" s="127" t="s">
        <v>164</v>
      </c>
      <c r="V80" s="127" t="s">
        <v>172</v>
      </c>
      <c r="W80" s="129" t="str">
        <f t="shared" si="17"/>
        <v>40%</v>
      </c>
      <c r="X80" s="127" t="s">
        <v>175</v>
      </c>
      <c r="Y80" s="127" t="s">
        <v>180</v>
      </c>
      <c r="Z80" s="127" t="s">
        <v>184</v>
      </c>
      <c r="AA80" s="163" t="s">
        <v>221</v>
      </c>
      <c r="AB80" s="130">
        <f t="shared" si="39"/>
        <v>0.36</v>
      </c>
      <c r="AC80" s="131" t="str">
        <f t="shared" si="18"/>
        <v>Baja</v>
      </c>
      <c r="AD80" s="129">
        <f t="shared" si="19"/>
        <v>0.36</v>
      </c>
      <c r="AE80" s="131" t="str">
        <f t="shared" ca="1" si="20"/>
        <v>Moderado</v>
      </c>
      <c r="AF80" s="129">
        <f t="shared" ca="1" si="40"/>
        <v>0.6</v>
      </c>
      <c r="AG80" s="132" t="str">
        <f t="shared" ca="1" si="21"/>
        <v>Moderado</v>
      </c>
      <c r="AH80" s="127" t="s">
        <v>195</v>
      </c>
      <c r="AI80" s="119"/>
      <c r="AJ80" s="117"/>
      <c r="AK80" s="120"/>
      <c r="AL80" s="120"/>
      <c r="AM80" s="119"/>
      <c r="AN80" s="117"/>
      <c r="AO80" s="18"/>
      <c r="AP80" s="18"/>
      <c r="AQ80" s="18"/>
      <c r="AR80" s="18"/>
      <c r="AS80" s="18"/>
      <c r="AT80" s="18"/>
      <c r="AU80" s="18"/>
      <c r="AV80" s="18"/>
      <c r="AW80" s="18"/>
      <c r="AX80" s="18"/>
      <c r="AY80" s="18"/>
      <c r="AZ80" s="18"/>
      <c r="BA80" s="18"/>
      <c r="BB80" s="18"/>
      <c r="BC80" s="18"/>
      <c r="BD80" s="18"/>
      <c r="BE80" s="18"/>
      <c r="BF80" s="18"/>
      <c r="BG80" s="18"/>
      <c r="BH80" s="18"/>
    </row>
    <row r="81" spans="1:60" ht="55.5" customHeight="1" x14ac:dyDescent="0.3">
      <c r="A81" s="122">
        <v>112</v>
      </c>
      <c r="B81" s="140" t="s">
        <v>415</v>
      </c>
      <c r="C81" s="140" t="s">
        <v>412</v>
      </c>
      <c r="D81" s="152" t="s">
        <v>389</v>
      </c>
      <c r="E81" s="140" t="s">
        <v>194</v>
      </c>
      <c r="F81" s="140" t="s">
        <v>490</v>
      </c>
      <c r="G81" s="155" t="s">
        <v>530</v>
      </c>
      <c r="H81" s="170" t="str">
        <f t="shared" si="34"/>
        <v>Posibilidad de afectación Económico y Reputacional por acceso a la información privilegiada  debido a error de información enviada por parte de los supervisores</v>
      </c>
      <c r="I81" s="140" t="s">
        <v>200</v>
      </c>
      <c r="J81" s="122">
        <v>25</v>
      </c>
      <c r="K81" s="146" t="str">
        <f t="shared" si="35"/>
        <v>Media</v>
      </c>
      <c r="L81" s="147">
        <f t="shared" si="36"/>
        <v>0.6</v>
      </c>
      <c r="M81" s="172" t="s">
        <v>149</v>
      </c>
      <c r="N81" s="147" t="str">
        <f ca="1">IF(NOT(ISERROR(MATCH(M81,'Tabla Impacto'!$B$221:$B$223,0))),'Tabla Impacto'!$F$223&amp;"Por favor no seleccionar los criterios de impacto(Afectación Económica o presupuestal y Pérdida Reputacional)",M81)</f>
        <v xml:space="preserve">     Entre 100 y 500 SMLMV </v>
      </c>
      <c r="O81" s="146" t="str">
        <f ca="1">IF(OR(N81='Tabla Impacto'!$C$11,N81='Tabla Impacto'!$D$11),"Leve",IF(OR(N81='Tabla Impacto'!$C$12,N81='Tabla Impacto'!$D$12),"Menor",IF(OR(N81='Tabla Impacto'!$C$13,N81='Tabla Impacto'!$D$13),"Moderado",IF(OR(N81='Tabla Impacto'!$C$14,N81='Tabla Impacto'!$D$14),"Mayor",IF(OR(N81='Tabla Impacto'!$C$15,N81='Tabla Impacto'!$D$15),"Catastrófico","")))))</f>
        <v>Mayor</v>
      </c>
      <c r="P81" s="147">
        <f t="shared" ca="1" si="37"/>
        <v>0.8</v>
      </c>
      <c r="Q81" s="148" t="str">
        <f t="shared" ca="1" si="38"/>
        <v>Alto</v>
      </c>
      <c r="R81" s="122">
        <v>1</v>
      </c>
      <c r="S81" s="150" t="s">
        <v>528</v>
      </c>
      <c r="T81" s="122" t="str">
        <f t="shared" si="16"/>
        <v>Probabilidad</v>
      </c>
      <c r="U81" s="127" t="s">
        <v>164</v>
      </c>
      <c r="V81" s="127" t="s">
        <v>172</v>
      </c>
      <c r="W81" s="129" t="str">
        <f t="shared" si="17"/>
        <v>40%</v>
      </c>
      <c r="X81" s="127" t="s">
        <v>175</v>
      </c>
      <c r="Y81" s="127" t="s">
        <v>180</v>
      </c>
      <c r="Z81" s="127" t="s">
        <v>184</v>
      </c>
      <c r="AA81" s="163" t="s">
        <v>221</v>
      </c>
      <c r="AB81" s="130">
        <f t="shared" si="39"/>
        <v>0.36</v>
      </c>
      <c r="AC81" s="131" t="str">
        <f t="shared" si="18"/>
        <v>Baja</v>
      </c>
      <c r="AD81" s="129">
        <f t="shared" si="19"/>
        <v>0.36</v>
      </c>
      <c r="AE81" s="131" t="str">
        <f t="shared" ca="1" si="20"/>
        <v>Mayor</v>
      </c>
      <c r="AF81" s="129">
        <f t="shared" ca="1" si="40"/>
        <v>0.8</v>
      </c>
      <c r="AG81" s="132" t="str">
        <f t="shared" ca="1" si="21"/>
        <v>Alto</v>
      </c>
      <c r="AH81" s="127" t="s">
        <v>195</v>
      </c>
      <c r="AI81" s="119"/>
      <c r="AJ81" s="117"/>
      <c r="AK81" s="120"/>
      <c r="AL81" s="120"/>
      <c r="AM81" s="119"/>
      <c r="AN81" s="117"/>
      <c r="AO81" s="18"/>
      <c r="AP81" s="18"/>
      <c r="AQ81" s="18"/>
      <c r="AR81" s="18"/>
      <c r="AS81" s="18"/>
      <c r="AT81" s="18"/>
      <c r="AU81" s="18"/>
      <c r="AV81" s="18"/>
      <c r="AW81" s="18"/>
      <c r="AX81" s="18"/>
      <c r="AY81" s="18"/>
      <c r="AZ81" s="18"/>
      <c r="BA81" s="18"/>
      <c r="BB81" s="18"/>
      <c r="BC81" s="18"/>
      <c r="BD81" s="18"/>
      <c r="BE81" s="18"/>
      <c r="BF81" s="18"/>
      <c r="BG81" s="18"/>
      <c r="BH81" s="18"/>
    </row>
    <row r="82" spans="1:60" ht="67.8" x14ac:dyDescent="0.3">
      <c r="A82" s="122">
        <v>113</v>
      </c>
      <c r="B82" s="140" t="s">
        <v>418</v>
      </c>
      <c r="C82" s="140" t="s">
        <v>410</v>
      </c>
      <c r="D82" s="152" t="s">
        <v>274</v>
      </c>
      <c r="E82" s="140" t="s">
        <v>194</v>
      </c>
      <c r="F82" s="140" t="s">
        <v>390</v>
      </c>
      <c r="G82" s="155" t="s">
        <v>311</v>
      </c>
      <c r="H82" s="170" t="str">
        <f t="shared" si="34"/>
        <v>Posibilidad de afectación Económico y Reputacional por equipo en mal funcionamiento o instalación de software ilegal debido a desconocimiento del procedimiento y licenciamiento de la entidad</v>
      </c>
      <c r="I82" s="140" t="s">
        <v>200</v>
      </c>
      <c r="J82" s="122">
        <v>25</v>
      </c>
      <c r="K82" s="146" t="str">
        <f t="shared" si="35"/>
        <v>Media</v>
      </c>
      <c r="L82" s="147">
        <f t="shared" si="36"/>
        <v>0.6</v>
      </c>
      <c r="M82" s="172" t="s">
        <v>147</v>
      </c>
      <c r="N82" s="147" t="str">
        <f ca="1">IF(NOT(ISERROR(MATCH(M82,'Tabla Impacto'!$B$221:$B$223,0))),'Tabla Impacto'!$F$223&amp;"Por favor no seleccionar los criterios de impacto(Afectación Económica o presupuestal y Pérdida Reputacional)",M82)</f>
        <v xml:space="preserve">     Entre 50 y 100 SMLMV </v>
      </c>
      <c r="O82" s="146" t="str">
        <f ca="1">IF(OR(N82='Tabla Impacto'!$C$11,N82='Tabla Impacto'!$D$11),"Leve",IF(OR(N82='Tabla Impacto'!$C$12,N82='Tabla Impacto'!$D$12),"Menor",IF(OR(N82='Tabla Impacto'!$C$13,N82='Tabla Impacto'!$D$13),"Moderado",IF(OR(N82='Tabla Impacto'!$C$14,N82='Tabla Impacto'!$D$14),"Mayor",IF(OR(N82='Tabla Impacto'!$C$15,N82='Tabla Impacto'!$D$15),"Catastrófico","")))))</f>
        <v>Moderado</v>
      </c>
      <c r="P82" s="147">
        <f t="shared" ca="1" si="37"/>
        <v>0.6</v>
      </c>
      <c r="Q82" s="148" t="str">
        <f t="shared" ca="1" si="38"/>
        <v>Moderado</v>
      </c>
      <c r="R82" s="122">
        <v>1</v>
      </c>
      <c r="S82" s="150" t="s">
        <v>391</v>
      </c>
      <c r="T82" s="122" t="str">
        <f t="shared" si="16"/>
        <v>Probabilidad</v>
      </c>
      <c r="U82" s="127" t="s">
        <v>164</v>
      </c>
      <c r="V82" s="127" t="s">
        <v>170</v>
      </c>
      <c r="W82" s="129" t="str">
        <f t="shared" si="17"/>
        <v>50%</v>
      </c>
      <c r="X82" s="127" t="s">
        <v>175</v>
      </c>
      <c r="Y82" s="127" t="s">
        <v>180</v>
      </c>
      <c r="Z82" s="127" t="s">
        <v>184</v>
      </c>
      <c r="AA82" s="163" t="s">
        <v>221</v>
      </c>
      <c r="AB82" s="130">
        <f t="shared" si="39"/>
        <v>0.3</v>
      </c>
      <c r="AC82" s="131" t="str">
        <f t="shared" si="18"/>
        <v>Baja</v>
      </c>
      <c r="AD82" s="129">
        <f t="shared" si="19"/>
        <v>0.3</v>
      </c>
      <c r="AE82" s="131" t="str">
        <f t="shared" ca="1" si="20"/>
        <v>Moderado</v>
      </c>
      <c r="AF82" s="129">
        <f t="shared" ca="1" si="40"/>
        <v>0.6</v>
      </c>
      <c r="AG82" s="132" t="str">
        <f t="shared" ca="1" si="21"/>
        <v>Moderado</v>
      </c>
      <c r="AH82" s="127" t="s">
        <v>195</v>
      </c>
      <c r="AI82" s="119"/>
      <c r="AJ82" s="117"/>
      <c r="AK82" s="120"/>
      <c r="AL82" s="120"/>
      <c r="AM82" s="119"/>
      <c r="AN82" s="117"/>
      <c r="AO82" s="18"/>
      <c r="AP82" s="18"/>
      <c r="AQ82" s="18"/>
      <c r="AR82" s="18"/>
      <c r="AS82" s="18"/>
      <c r="AT82" s="18"/>
      <c r="AU82" s="18"/>
      <c r="AV82" s="18"/>
      <c r="AW82" s="18"/>
      <c r="AX82" s="18"/>
      <c r="AY82" s="18"/>
      <c r="AZ82" s="18"/>
      <c r="BA82" s="18"/>
      <c r="BB82" s="18"/>
      <c r="BC82" s="18"/>
      <c r="BD82" s="18"/>
      <c r="BE82" s="18"/>
      <c r="BF82" s="18"/>
      <c r="BG82" s="18"/>
      <c r="BH82" s="18"/>
    </row>
    <row r="83" spans="1:60" ht="97.5" customHeight="1" x14ac:dyDescent="0.3">
      <c r="A83" s="122">
        <v>114</v>
      </c>
      <c r="B83" s="140" t="s">
        <v>408</v>
      </c>
      <c r="C83" s="142" t="s">
        <v>414</v>
      </c>
      <c r="D83" s="152" t="s">
        <v>275</v>
      </c>
      <c r="E83" s="140" t="s">
        <v>194</v>
      </c>
      <c r="F83" s="140" t="s">
        <v>392</v>
      </c>
      <c r="G83" s="155" t="s">
        <v>393</v>
      </c>
      <c r="H83" s="170" t="str">
        <f t="shared" si="34"/>
        <v>Posibilidad de afectación Económico y Reputacional por servicios inactivos, funcionarios desatendidos, continuidad del negocio deficiente  debido a fallas de comunicación, parametrización errada monitoreo ineficiente y oportunidad escaza</v>
      </c>
      <c r="I83" s="140" t="s">
        <v>200</v>
      </c>
      <c r="J83" s="122">
        <v>25</v>
      </c>
      <c r="K83" s="146" t="str">
        <f t="shared" si="35"/>
        <v>Media</v>
      </c>
      <c r="L83" s="147">
        <f t="shared" si="36"/>
        <v>0.6</v>
      </c>
      <c r="M83" s="172" t="s">
        <v>147</v>
      </c>
      <c r="N83" s="147" t="str">
        <f ca="1">IF(NOT(ISERROR(MATCH(M83,'Tabla Impacto'!$B$221:$B$223,0))),'Tabla Impacto'!$F$223&amp;"Por favor no seleccionar los criterios de impacto(Afectación Económica o presupuestal y Pérdida Reputacional)",M83)</f>
        <v xml:space="preserve">     Entre 50 y 100 SMLMV </v>
      </c>
      <c r="O83" s="146" t="str">
        <f ca="1">IF(OR(N83='Tabla Impacto'!$C$11,N83='Tabla Impacto'!$D$11),"Leve",IF(OR(N83='Tabla Impacto'!$C$12,N83='Tabla Impacto'!$D$12),"Menor",IF(OR(N83='Tabla Impacto'!$C$13,N83='Tabla Impacto'!$D$13),"Moderado",IF(OR(N83='Tabla Impacto'!$C$14,N83='Tabla Impacto'!$D$14),"Mayor",IF(OR(N83='Tabla Impacto'!$C$15,N83='Tabla Impacto'!$D$15),"Catastrófico","")))))</f>
        <v>Moderado</v>
      </c>
      <c r="P83" s="147">
        <f t="shared" ca="1" si="37"/>
        <v>0.6</v>
      </c>
      <c r="Q83" s="148" t="str">
        <f t="shared" ca="1" si="38"/>
        <v>Moderado</v>
      </c>
      <c r="R83" s="122">
        <v>1</v>
      </c>
      <c r="S83" s="150" t="s">
        <v>312</v>
      </c>
      <c r="T83" s="122" t="str">
        <f t="shared" si="16"/>
        <v>Probabilidad</v>
      </c>
      <c r="U83" s="127" t="s">
        <v>164</v>
      </c>
      <c r="V83" s="127" t="s">
        <v>170</v>
      </c>
      <c r="W83" s="129" t="str">
        <f t="shared" si="17"/>
        <v>50%</v>
      </c>
      <c r="X83" s="127" t="s">
        <v>175</v>
      </c>
      <c r="Y83" s="127" t="s">
        <v>180</v>
      </c>
      <c r="Z83" s="127" t="s">
        <v>184</v>
      </c>
      <c r="AA83" s="163" t="s">
        <v>221</v>
      </c>
      <c r="AB83" s="130">
        <f t="shared" si="39"/>
        <v>0.3</v>
      </c>
      <c r="AC83" s="131" t="str">
        <f t="shared" si="18"/>
        <v>Baja</v>
      </c>
      <c r="AD83" s="129">
        <f t="shared" si="19"/>
        <v>0.3</v>
      </c>
      <c r="AE83" s="131" t="str">
        <f t="shared" ca="1" si="20"/>
        <v>Moderado</v>
      </c>
      <c r="AF83" s="129">
        <f t="shared" ca="1" si="40"/>
        <v>0.6</v>
      </c>
      <c r="AG83" s="132" t="str">
        <f t="shared" ca="1" si="21"/>
        <v>Moderado</v>
      </c>
      <c r="AH83" s="127" t="s">
        <v>195</v>
      </c>
      <c r="AI83" s="119"/>
      <c r="AJ83" s="117"/>
      <c r="AK83" s="120"/>
      <c r="AL83" s="120"/>
      <c r="AM83" s="119"/>
      <c r="AN83" s="117"/>
      <c r="AO83" s="18"/>
      <c r="AP83" s="18"/>
      <c r="AQ83" s="18"/>
      <c r="AR83" s="18"/>
      <c r="AS83" s="18"/>
      <c r="AT83" s="18"/>
      <c r="AU83" s="18"/>
      <c r="AV83" s="18"/>
      <c r="AW83" s="18"/>
      <c r="AX83" s="18"/>
      <c r="AY83" s="18"/>
      <c r="AZ83" s="18"/>
      <c r="BA83" s="18"/>
      <c r="BB83" s="18"/>
      <c r="BC83" s="18"/>
      <c r="BD83" s="18"/>
      <c r="BE83" s="18"/>
      <c r="BF83" s="18"/>
      <c r="BG83" s="18"/>
      <c r="BH83" s="18"/>
    </row>
    <row r="84" spans="1:60" ht="133.5" customHeight="1" x14ac:dyDescent="0.3">
      <c r="A84" s="122">
        <v>115</v>
      </c>
      <c r="B84" s="140" t="s">
        <v>421</v>
      </c>
      <c r="C84" s="140" t="s">
        <v>412</v>
      </c>
      <c r="D84" s="152" t="s">
        <v>394</v>
      </c>
      <c r="E84" s="140" t="s">
        <v>194</v>
      </c>
      <c r="F84" s="140" t="s">
        <v>395</v>
      </c>
      <c r="G84" s="155" t="s">
        <v>396</v>
      </c>
      <c r="H84" s="170" t="str">
        <f t="shared" si="34"/>
        <v xml:space="preserve">Posibilidad de afectación Económico y Reputacional por deficiencia en la evaluación física y financiera  de los proyectos presentados por terceros  para ser cofinanciados con recursos de la Corporación debido a proyectos inscritos en el banco de proyectos sin el lleno de los requisitos lo cual puede inducir a tomar una  mala decisión de inversión del recurso de la Corporación. </v>
      </c>
      <c r="I84" s="140" t="s">
        <v>200</v>
      </c>
      <c r="J84" s="122">
        <v>501</v>
      </c>
      <c r="K84" s="146" t="str">
        <f t="shared" si="35"/>
        <v>Alta</v>
      </c>
      <c r="L84" s="147">
        <f t="shared" si="36"/>
        <v>0.8</v>
      </c>
      <c r="M84" s="172" t="s">
        <v>147</v>
      </c>
      <c r="N84" s="147" t="str">
        <f ca="1">IF(NOT(ISERROR(MATCH(M84,'Tabla Impacto'!$B$221:$B$223,0))),'Tabla Impacto'!$F$223&amp;"Por favor no seleccionar los criterios de impacto(Afectación Económica o presupuestal y Pérdida Reputacional)",M84)</f>
        <v xml:space="preserve">     Entre 50 y 100 SMLMV </v>
      </c>
      <c r="O84" s="146" t="str">
        <f ca="1">IF(OR(N84='Tabla Impacto'!$C$11,N84='Tabla Impacto'!$D$11),"Leve",IF(OR(N84='Tabla Impacto'!$C$12,N84='Tabla Impacto'!$D$12),"Menor",IF(OR(N84='Tabla Impacto'!$C$13,N84='Tabla Impacto'!$D$13),"Moderado",IF(OR(N84='Tabla Impacto'!$C$14,N84='Tabla Impacto'!$D$14),"Mayor",IF(OR(N84='Tabla Impacto'!$C$15,N84='Tabla Impacto'!$D$15),"Catastrófico","")))))</f>
        <v>Moderado</v>
      </c>
      <c r="P84" s="147">
        <f t="shared" ca="1" si="37"/>
        <v>0.6</v>
      </c>
      <c r="Q84" s="148" t="str">
        <f t="shared" ca="1" si="38"/>
        <v>Alto</v>
      </c>
      <c r="R84" s="122">
        <v>1</v>
      </c>
      <c r="S84" s="150" t="s">
        <v>582</v>
      </c>
      <c r="T84" s="122" t="str">
        <f t="shared" si="16"/>
        <v>Probabilidad</v>
      </c>
      <c r="U84" s="127" t="s">
        <v>164</v>
      </c>
      <c r="V84" s="127" t="s">
        <v>172</v>
      </c>
      <c r="W84" s="129" t="str">
        <f t="shared" si="17"/>
        <v>40%</v>
      </c>
      <c r="X84" s="127" t="s">
        <v>175</v>
      </c>
      <c r="Y84" s="127" t="s">
        <v>180</v>
      </c>
      <c r="Z84" s="127" t="s">
        <v>184</v>
      </c>
      <c r="AA84" s="163" t="s">
        <v>221</v>
      </c>
      <c r="AB84" s="130">
        <f t="shared" si="39"/>
        <v>0.48</v>
      </c>
      <c r="AC84" s="131" t="str">
        <f t="shared" si="18"/>
        <v>Media</v>
      </c>
      <c r="AD84" s="129">
        <f t="shared" si="19"/>
        <v>0.48</v>
      </c>
      <c r="AE84" s="131" t="str">
        <f t="shared" ca="1" si="20"/>
        <v>Moderado</v>
      </c>
      <c r="AF84" s="129">
        <f t="shared" ca="1" si="40"/>
        <v>0.6</v>
      </c>
      <c r="AG84" s="132" t="str">
        <f t="shared" ca="1" si="21"/>
        <v>Moderado</v>
      </c>
      <c r="AH84" s="127" t="s">
        <v>195</v>
      </c>
      <c r="AI84" s="119"/>
      <c r="AJ84" s="117"/>
      <c r="AK84" s="120"/>
      <c r="AL84" s="120"/>
      <c r="AM84" s="119"/>
      <c r="AN84" s="117"/>
      <c r="AO84" s="18"/>
      <c r="AP84" s="18"/>
      <c r="AQ84" s="18"/>
      <c r="AR84" s="18"/>
      <c r="AS84" s="18"/>
      <c r="AT84" s="18"/>
      <c r="AU84" s="18"/>
      <c r="AV84" s="18"/>
      <c r="AW84" s="18"/>
      <c r="AX84" s="18"/>
      <c r="AY84" s="18"/>
      <c r="AZ84" s="18"/>
      <c r="BA84" s="18"/>
      <c r="BB84" s="18"/>
      <c r="BC84" s="18"/>
      <c r="BD84" s="18"/>
      <c r="BE84" s="18"/>
      <c r="BF84" s="18"/>
      <c r="BG84" s="18"/>
      <c r="BH84" s="18"/>
    </row>
    <row r="85" spans="1:60" ht="110.4" x14ac:dyDescent="0.3">
      <c r="A85" s="122">
        <v>116</v>
      </c>
      <c r="B85" s="140" t="s">
        <v>421</v>
      </c>
      <c r="C85" s="140" t="s">
        <v>412</v>
      </c>
      <c r="D85" s="152" t="s">
        <v>397</v>
      </c>
      <c r="E85" s="140" t="s">
        <v>194</v>
      </c>
      <c r="F85" s="140" t="s">
        <v>398</v>
      </c>
      <c r="G85" s="155" t="s">
        <v>399</v>
      </c>
      <c r="H85" s="170" t="str">
        <f t="shared" si="34"/>
        <v>Posibilidad de afectación Económico y Reputacional por incumplimiento de las metas físicas y financieras programadas debido a instrumentos de planificación inexistentes, desarticulados o desactualizados, entorno climático cambiante, problemas de orden publico o de salud, Desarticulación entre dependencias, desconocimiento de la normatividad, etc.</v>
      </c>
      <c r="I85" s="140" t="s">
        <v>200</v>
      </c>
      <c r="J85" s="122">
        <v>25</v>
      </c>
      <c r="K85" s="146" t="str">
        <f t="shared" si="35"/>
        <v>Media</v>
      </c>
      <c r="L85" s="147">
        <f t="shared" si="36"/>
        <v>0.6</v>
      </c>
      <c r="M85" s="172" t="s">
        <v>147</v>
      </c>
      <c r="N85" s="147" t="str">
        <f ca="1">IF(NOT(ISERROR(MATCH(M85,'Tabla Impacto'!$B$221:$B$223,0))),'Tabla Impacto'!$F$223&amp;"Por favor no seleccionar los criterios de impacto(Afectación Económica o presupuestal y Pérdida Reputacional)",M85)</f>
        <v xml:space="preserve">     Entre 50 y 100 SMLMV </v>
      </c>
      <c r="O85" s="146" t="str">
        <f ca="1">IF(OR(N85='Tabla Impacto'!$C$11,N85='Tabla Impacto'!$D$11),"Leve",IF(OR(N85='Tabla Impacto'!$C$12,N85='Tabla Impacto'!$D$12),"Menor",IF(OR(N85='Tabla Impacto'!$C$13,N85='Tabla Impacto'!$D$13),"Moderado",IF(OR(N85='Tabla Impacto'!$C$14,N85='Tabla Impacto'!$D$14),"Mayor",IF(OR(N85='Tabla Impacto'!$C$15,N85='Tabla Impacto'!$D$15),"Catastrófico","")))))</f>
        <v>Moderado</v>
      </c>
      <c r="P85" s="147">
        <f t="shared" ca="1" si="37"/>
        <v>0.6</v>
      </c>
      <c r="Q85" s="148" t="str">
        <f t="shared" ca="1" si="38"/>
        <v>Moderado</v>
      </c>
      <c r="R85" s="122">
        <v>1</v>
      </c>
      <c r="S85" s="150" t="s">
        <v>583</v>
      </c>
      <c r="T85" s="122" t="str">
        <f>IF(OR(U85="Preventivo",U85="Detectivo"),"Probabilidad",IF(U85="Correctivo","Impacto",""))</f>
        <v>Probabilidad</v>
      </c>
      <c r="U85" s="127" t="s">
        <v>164</v>
      </c>
      <c r="V85" s="127" t="s">
        <v>172</v>
      </c>
      <c r="W85" s="129" t="str">
        <f>IF(AND(U85="Preventivo",V85="Automático"),"50%",IF(AND(U85="Preventivo",V85="Manual"),"40%",IF(AND(U85="Detectivo",V85="Automático"),"40%",IF(AND(U85="Detectivo",V85="Manual"),"30%",IF(AND(U85="Correctivo",V85="Automático"),"35%",IF(AND(U85="Correctivo",V85="Manual"),"25%",""))))))</f>
        <v>40%</v>
      </c>
      <c r="X85" s="127" t="s">
        <v>175</v>
      </c>
      <c r="Y85" s="127" t="s">
        <v>180</v>
      </c>
      <c r="Z85" s="127" t="s">
        <v>184</v>
      </c>
      <c r="AA85" s="163" t="s">
        <v>221</v>
      </c>
      <c r="AB85" s="130">
        <f>IFERROR(IF(T85="Probabilidad",(L85-(+L85*W85)),IF(T85="Impacto",L85,"")),"")</f>
        <v>0.36</v>
      </c>
      <c r="AC85" s="131" t="str">
        <f>IFERROR(IF(AB85="","",IF(AB85&lt;=0.2,"Muy Baja",IF(AB85&lt;=0.4,"Baja",IF(AB85&lt;=0.6,"Media",IF(AB85&lt;=0.8,"Alta","Muy Alta"))))),"")</f>
        <v>Baja</v>
      </c>
      <c r="AD85" s="129">
        <f>+AB85</f>
        <v>0.36</v>
      </c>
      <c r="AE85" s="131" t="str">
        <f ca="1">IFERROR(IF(AF85="","",IF(AF85&lt;=0.2,"Leve",IF(AF85&lt;=0.4,"Menor",IF(AF85&lt;=0.6,"Moderado",IF(AF85&lt;=0.8,"Mayor","Catastrófico"))))),"")</f>
        <v>Moderado</v>
      </c>
      <c r="AF85" s="129">
        <f ca="1">IFERROR(IF(T85="Impacto",(P85-(+P85*W85)),IF(T85="Probabilidad",P85,"")),"")</f>
        <v>0.6</v>
      </c>
      <c r="AG85" s="132" t="str">
        <f ca="1">IFERROR(IF(OR(AND(AC85="Muy Baja",AE85="Leve"),AND(AC85="Muy Baja",AE85="Menor"),AND(AC85="Baja",AE85="Leve")),"Bajo",IF(OR(AND(AC85="Muy baja",AE85="Moderado"),AND(AC85="Baja",AE85="Menor"),AND(AC85="Baja",AE85="Moderado"),AND(AC85="Media",AE85="Leve"),AND(AC85="Media",AE85="Menor"),AND(AC85="Media",AE85="Moderado"),AND(AC85="Alta",AE85="Leve"),AND(AC85="Alta",AE85="Menor")),"Moderado",IF(OR(AND(AC85="Muy Baja",AE85="Mayor"),AND(AC85="Baja",AE85="Mayor"),AND(AC85="Media",AE85="Mayor"),AND(AC85="Alta",AE85="Moderado"),AND(AC85="Alta",AE85="Mayor"),AND(AC85="Muy Alta",AE85="Leve"),AND(AC85="Muy Alta",AE85="Menor"),AND(AC85="Muy Alta",AE85="Moderado"),AND(AC85="Muy Alta",AE85="Mayor")),"Alto",IF(OR(AND(AC85="Muy Baja",AE85="Catastrófico"),AND(AC85="Baja",AE85="Catastrófico"),AND(AC85="Media",AE85="Catastrófico"),AND(AC85="Alta",AE85="Catastrófico"),AND(AC85="Muy Alta",AE85="Catastrófico")),"Extremo","")))),"")</f>
        <v>Moderado</v>
      </c>
      <c r="AH85" s="127" t="s">
        <v>195</v>
      </c>
      <c r="AI85" s="119"/>
      <c r="AJ85" s="117"/>
      <c r="AK85" s="120"/>
      <c r="AL85" s="120"/>
      <c r="AM85" s="119"/>
      <c r="AN85" s="117"/>
      <c r="AO85" s="18"/>
      <c r="AP85" s="18"/>
      <c r="AQ85" s="18"/>
      <c r="AR85" s="18"/>
      <c r="AS85" s="18"/>
      <c r="AT85" s="18"/>
      <c r="AU85" s="18"/>
      <c r="AV85" s="18"/>
      <c r="AW85" s="18"/>
      <c r="AX85" s="18"/>
      <c r="AY85" s="18"/>
      <c r="AZ85" s="18"/>
      <c r="BA85" s="18"/>
      <c r="BB85" s="18"/>
      <c r="BC85" s="18"/>
      <c r="BD85" s="18"/>
      <c r="BE85" s="18"/>
      <c r="BF85" s="18"/>
      <c r="BG85" s="18"/>
      <c r="BH85" s="18"/>
    </row>
    <row r="86" spans="1:60" ht="69" x14ac:dyDescent="0.3">
      <c r="A86" s="122">
        <v>117</v>
      </c>
      <c r="B86" s="140" t="s">
        <v>421</v>
      </c>
      <c r="C86" s="140" t="s">
        <v>412</v>
      </c>
      <c r="D86" s="152" t="s">
        <v>400</v>
      </c>
      <c r="E86" s="140" t="s">
        <v>194</v>
      </c>
      <c r="F86" s="140" t="s">
        <v>314</v>
      </c>
      <c r="G86" s="155" t="s">
        <v>401</v>
      </c>
      <c r="H86" s="170" t="str">
        <f t="shared" si="34"/>
        <v xml:space="preserve">Posibilidad de afectación Económico y Reputacional por reportar información desarticulada y no depurada en el informe de gestión debido a falta de unificación y articulación de criterios técnicos, falta de competencia del personal encargado de recopilar, consolidar y reportar información </v>
      </c>
      <c r="I86" s="140" t="s">
        <v>200</v>
      </c>
      <c r="J86" s="122">
        <v>25</v>
      </c>
      <c r="K86" s="146" t="str">
        <f t="shared" si="35"/>
        <v>Media</v>
      </c>
      <c r="L86" s="147">
        <f t="shared" si="36"/>
        <v>0.6</v>
      </c>
      <c r="M86" s="172" t="s">
        <v>147</v>
      </c>
      <c r="N86" s="147" t="str">
        <f ca="1">IF(NOT(ISERROR(MATCH(M86,'Tabla Impacto'!$B$221:$B$223,0))),'Tabla Impacto'!$F$223&amp;"Por favor no seleccionar los criterios de impacto(Afectación Económica o presupuestal y Pérdida Reputacional)",M86)</f>
        <v xml:space="preserve">     Entre 50 y 100 SMLMV </v>
      </c>
      <c r="O86" s="146" t="str">
        <f ca="1">IF(OR(N86='Tabla Impacto'!$C$11,N86='Tabla Impacto'!$D$11),"Leve",IF(OR(N86='Tabla Impacto'!$C$12,N86='Tabla Impacto'!$D$12),"Menor",IF(OR(N86='Tabla Impacto'!$C$13,N86='Tabla Impacto'!$D$13),"Moderado",IF(OR(N86='Tabla Impacto'!$C$14,N86='Tabla Impacto'!$D$14),"Mayor",IF(OR(N86='Tabla Impacto'!$C$15,N86='Tabla Impacto'!$D$15),"Catastrófico","")))))</f>
        <v>Moderado</v>
      </c>
      <c r="P86" s="147">
        <f t="shared" ca="1" si="37"/>
        <v>0.6</v>
      </c>
      <c r="Q86" s="148" t="str">
        <f t="shared" ca="1" si="38"/>
        <v>Moderado</v>
      </c>
      <c r="R86" s="122">
        <v>1</v>
      </c>
      <c r="S86" s="150" t="s">
        <v>313</v>
      </c>
      <c r="T86" s="122" t="str">
        <f>IF(OR(U86="Preventivo",U86="Detectivo"),"Probabilidad",IF(U86="Correctivo","Impacto",""))</f>
        <v>Probabilidad</v>
      </c>
      <c r="U86" s="127" t="s">
        <v>164</v>
      </c>
      <c r="V86" s="127" t="s">
        <v>172</v>
      </c>
      <c r="W86" s="129" t="str">
        <f>IF(AND(U86="Preventivo",V86="Automático"),"50%",IF(AND(U86="Preventivo",V86="Manual"),"40%",IF(AND(U86="Detectivo",V86="Automático"),"40%",IF(AND(U86="Detectivo",V86="Manual"),"30%",IF(AND(U86="Correctivo",V86="Automático"),"35%",IF(AND(U86="Correctivo",V86="Manual"),"25%",""))))))</f>
        <v>40%</v>
      </c>
      <c r="X86" s="127" t="s">
        <v>175</v>
      </c>
      <c r="Y86" s="127" t="s">
        <v>180</v>
      </c>
      <c r="Z86" s="127" t="s">
        <v>184</v>
      </c>
      <c r="AA86" s="163" t="s">
        <v>221</v>
      </c>
      <c r="AB86" s="130">
        <f>IFERROR(IF(T86="Probabilidad",(L86-(+L86*W86)),IF(T86="Impacto",L86,"")),"")</f>
        <v>0.36</v>
      </c>
      <c r="AC86" s="131" t="str">
        <f>IFERROR(IF(AB86="","",IF(AB86&lt;=0.2,"Muy Baja",IF(AB86&lt;=0.4,"Baja",IF(AB86&lt;=0.6,"Media",IF(AB86&lt;=0.8,"Alta","Muy Alta"))))),"")</f>
        <v>Baja</v>
      </c>
      <c r="AD86" s="129">
        <f>+AB86</f>
        <v>0.36</v>
      </c>
      <c r="AE86" s="131" t="str">
        <f ca="1">IFERROR(IF(AF86="","",IF(AF86&lt;=0.2,"Leve",IF(AF86&lt;=0.4,"Menor",IF(AF86&lt;=0.6,"Moderado",IF(AF86&lt;=0.8,"Mayor","Catastrófico"))))),"")</f>
        <v>Moderado</v>
      </c>
      <c r="AF86" s="129">
        <f ca="1">IFERROR(IF(T86="Impacto",(P86-(+P86*W86)),IF(T86="Probabilidad",P86,"")),"")</f>
        <v>0.6</v>
      </c>
      <c r="AG86" s="132" t="str">
        <f ca="1">IFERROR(IF(OR(AND(AC86="Muy Baja",AE86="Leve"),AND(AC86="Muy Baja",AE86="Menor"),AND(AC86="Baja",AE86="Leve")),"Bajo",IF(OR(AND(AC86="Muy baja",AE86="Moderado"),AND(AC86="Baja",AE86="Menor"),AND(AC86="Baja",AE86="Moderado"),AND(AC86="Media",AE86="Leve"),AND(AC86="Media",AE86="Menor"),AND(AC86="Media",AE86="Moderado"),AND(AC86="Alta",AE86="Leve"),AND(AC86="Alta",AE86="Menor")),"Moderado",IF(OR(AND(AC86="Muy Baja",AE86="Mayor"),AND(AC86="Baja",AE86="Mayor"),AND(AC86="Media",AE86="Mayor"),AND(AC86="Alta",AE86="Moderado"),AND(AC86="Alta",AE86="Mayor"),AND(AC86="Muy Alta",AE86="Leve"),AND(AC86="Muy Alta",AE86="Menor"),AND(AC86="Muy Alta",AE86="Moderado"),AND(AC86="Muy Alta",AE86="Mayor")),"Alto",IF(OR(AND(AC86="Muy Baja",AE86="Catastrófico"),AND(AC86="Baja",AE86="Catastrófico"),AND(AC86="Media",AE86="Catastrófico"),AND(AC86="Alta",AE86="Catastrófico"),AND(AC86="Muy Alta",AE86="Catastrófico")),"Extremo","")))),"")</f>
        <v>Moderado</v>
      </c>
      <c r="AH86" s="127" t="s">
        <v>195</v>
      </c>
      <c r="AI86" s="119"/>
      <c r="AJ86" s="117"/>
      <c r="AK86" s="120"/>
      <c r="AL86" s="120"/>
      <c r="AM86" s="119"/>
      <c r="AN86" s="117"/>
      <c r="AO86" s="18"/>
      <c r="AP86" s="18"/>
      <c r="AQ86" s="18"/>
      <c r="AR86" s="18"/>
      <c r="AS86" s="18"/>
      <c r="AT86" s="18"/>
      <c r="AU86" s="18"/>
      <c r="AV86" s="18"/>
      <c r="AW86" s="18"/>
      <c r="AX86" s="18"/>
      <c r="AY86" s="18"/>
      <c r="AZ86" s="18"/>
      <c r="BA86" s="18"/>
      <c r="BB86" s="18"/>
      <c r="BC86" s="18"/>
      <c r="BD86" s="18"/>
      <c r="BE86" s="18"/>
      <c r="BF86" s="18"/>
      <c r="BG86" s="18"/>
      <c r="BH86" s="18"/>
    </row>
    <row r="87" spans="1:60" ht="104.25" customHeight="1" x14ac:dyDescent="0.3">
      <c r="A87" s="122">
        <v>119</v>
      </c>
      <c r="B87" s="140" t="s">
        <v>407</v>
      </c>
      <c r="C87" s="140" t="s">
        <v>317</v>
      </c>
      <c r="D87" s="152" t="s">
        <v>321</v>
      </c>
      <c r="E87" s="140" t="s">
        <v>192</v>
      </c>
      <c r="F87" s="140" t="s">
        <v>318</v>
      </c>
      <c r="G87" s="155" t="s">
        <v>319</v>
      </c>
      <c r="H87" s="170" t="str">
        <f t="shared" si="34"/>
        <v>Posibilidad de afectación Reputacional por hallazgos generados por los organismos de control y/o notificaciones de entidades externas debido a la presentación de los informes de ley por fuera de los términos</v>
      </c>
      <c r="I87" s="140" t="s">
        <v>200</v>
      </c>
      <c r="J87" s="122">
        <v>26</v>
      </c>
      <c r="K87" s="146" t="str">
        <f t="shared" si="35"/>
        <v>Media</v>
      </c>
      <c r="L87" s="147">
        <f t="shared" si="36"/>
        <v>0.6</v>
      </c>
      <c r="M87" s="172" t="s">
        <v>147</v>
      </c>
      <c r="N87" s="147" t="str">
        <f ca="1">IF(NOT(ISERROR(MATCH(M87,'Tabla Impacto'!$B$221:$B$223,0))),'Tabla Impacto'!$F$223&amp;"Por favor no seleccionar los criterios de impacto(Afectación Económica o presupuestal y Pérdida Reputacional)",M87)</f>
        <v xml:space="preserve">     Entre 50 y 100 SMLMV </v>
      </c>
      <c r="O87" s="146" t="str">
        <f ca="1">IF(OR(N87='Tabla Impacto'!$C$11,N87='Tabla Impacto'!$D$11),"Leve",IF(OR(N87='Tabla Impacto'!$C$12,N87='Tabla Impacto'!$D$12),"Menor",IF(OR(N87='Tabla Impacto'!$C$13,N87='Tabla Impacto'!$D$13),"Moderado",IF(OR(N87='Tabla Impacto'!$C$14,N87='Tabla Impacto'!$D$14),"Mayor",IF(OR(N87='Tabla Impacto'!$C$15,N87='Tabla Impacto'!$D$15),"Catastrófico","")))))</f>
        <v>Moderado</v>
      </c>
      <c r="P87" s="147">
        <f t="shared" ca="1" si="37"/>
        <v>0.6</v>
      </c>
      <c r="Q87" s="148" t="str">
        <f t="shared" ca="1" si="38"/>
        <v>Moderado</v>
      </c>
      <c r="R87" s="122">
        <v>1</v>
      </c>
      <c r="S87" s="150" t="s">
        <v>320</v>
      </c>
      <c r="T87" s="122" t="str">
        <f t="shared" si="16"/>
        <v>Probabilidad</v>
      </c>
      <c r="U87" s="127" t="s">
        <v>164</v>
      </c>
      <c r="V87" s="127" t="s">
        <v>172</v>
      </c>
      <c r="W87" s="129" t="str">
        <f t="shared" si="17"/>
        <v>40%</v>
      </c>
      <c r="X87" s="127" t="s">
        <v>175</v>
      </c>
      <c r="Y87" s="127" t="s">
        <v>180</v>
      </c>
      <c r="Z87" s="127" t="s">
        <v>184</v>
      </c>
      <c r="AA87" s="163" t="s">
        <v>221</v>
      </c>
      <c r="AB87" s="130">
        <f t="shared" si="39"/>
        <v>0.36</v>
      </c>
      <c r="AC87" s="131" t="str">
        <f t="shared" si="18"/>
        <v>Baja</v>
      </c>
      <c r="AD87" s="129">
        <f t="shared" si="19"/>
        <v>0.36</v>
      </c>
      <c r="AE87" s="131" t="str">
        <f t="shared" ca="1" si="20"/>
        <v>Moderado</v>
      </c>
      <c r="AF87" s="129">
        <f t="shared" ca="1" si="40"/>
        <v>0.6</v>
      </c>
      <c r="AG87" s="132" t="str">
        <f t="shared" ca="1" si="21"/>
        <v>Moderado</v>
      </c>
      <c r="AH87" s="127" t="s">
        <v>195</v>
      </c>
      <c r="AI87" s="119"/>
      <c r="AJ87" s="117"/>
      <c r="AK87" s="120"/>
      <c r="AL87" s="120"/>
      <c r="AM87" s="119"/>
      <c r="AN87" s="117"/>
      <c r="AO87" s="18"/>
      <c r="AP87" s="18"/>
      <c r="AQ87" s="18"/>
      <c r="AR87" s="18"/>
      <c r="AS87" s="18"/>
      <c r="AT87" s="18"/>
      <c r="AU87" s="18"/>
      <c r="AV87" s="18"/>
      <c r="AW87" s="18"/>
      <c r="AX87" s="18"/>
      <c r="AY87" s="18"/>
      <c r="AZ87" s="18"/>
      <c r="BA87" s="18"/>
      <c r="BB87" s="18"/>
      <c r="BC87" s="18"/>
      <c r="BD87" s="18"/>
      <c r="BE87" s="18"/>
      <c r="BF87" s="18"/>
      <c r="BG87" s="18"/>
      <c r="BH87" s="18"/>
    </row>
    <row r="88" spans="1:60" ht="105" customHeight="1" x14ac:dyDescent="0.3">
      <c r="A88" s="122">
        <v>120</v>
      </c>
      <c r="B88" s="140" t="s">
        <v>407</v>
      </c>
      <c r="C88" s="140" t="s">
        <v>317</v>
      </c>
      <c r="D88" s="152" t="s">
        <v>321</v>
      </c>
      <c r="E88" s="140" t="s">
        <v>192</v>
      </c>
      <c r="F88" s="140" t="s">
        <v>318</v>
      </c>
      <c r="G88" s="155" t="s">
        <v>322</v>
      </c>
      <c r="H88" s="171" t="str">
        <f>CONCATENATE("Posibilidad de afectación"," ",E88," por"," ",F88," ","debido a"," ",G88)</f>
        <v>Posibilidad de afectación Reputacional por hallazgos generados por los organismos de control y/o notificaciones de entidades externas debido a la presentación de informes con inconsistencias</v>
      </c>
      <c r="I88" s="140" t="s">
        <v>200</v>
      </c>
      <c r="J88" s="122">
        <v>26</v>
      </c>
      <c r="K88" s="146" t="str">
        <f t="shared" si="35"/>
        <v>Media</v>
      </c>
      <c r="L88" s="147">
        <f t="shared" si="36"/>
        <v>0.6</v>
      </c>
      <c r="M88" s="172" t="s">
        <v>147</v>
      </c>
      <c r="N88" s="147" t="str">
        <f ca="1">IF(NOT(ISERROR(MATCH(M88,'Tabla Impacto'!$B$221:$B$223,0))),'Tabla Impacto'!$F$223&amp;"Por favor no seleccionar los criterios de impacto(Afectación Económica o presupuestal y Pérdida Reputacional)",M88)</f>
        <v xml:space="preserve">     Entre 50 y 100 SMLMV </v>
      </c>
      <c r="O88" s="146" t="str">
        <f ca="1">IF(OR(N88='Tabla Impacto'!$C$11,N88='Tabla Impacto'!$D$11),"Leve",IF(OR(N88='Tabla Impacto'!$C$12,N88='Tabla Impacto'!$D$12),"Menor",IF(OR(N88='Tabla Impacto'!$C$13,N88='Tabla Impacto'!$D$13),"Moderado",IF(OR(N88='Tabla Impacto'!$C$14,N88='Tabla Impacto'!$D$14),"Mayor",IF(OR(N88='Tabla Impacto'!$C$15,N88='Tabla Impacto'!$D$15),"Catastrófico","")))))</f>
        <v>Moderado</v>
      </c>
      <c r="P88" s="147">
        <f t="shared" ca="1" si="37"/>
        <v>0.6</v>
      </c>
      <c r="Q88" s="148"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Moderado</v>
      </c>
      <c r="R88" s="122">
        <v>1</v>
      </c>
      <c r="S88" s="156" t="s">
        <v>323</v>
      </c>
      <c r="T88" s="122" t="str">
        <f>IF(OR(U88="Preventivo",U88="Detectivo"),"Probabilidad",IF(U88="Correctivo","Impacto",""))</f>
        <v>Probabilidad</v>
      </c>
      <c r="U88" s="127" t="s">
        <v>164</v>
      </c>
      <c r="V88" s="127" t="s">
        <v>172</v>
      </c>
      <c r="W88" s="129" t="str">
        <f>IF(AND(U88="Preventivo",V88="Automático"),"50%",IF(AND(U88="Preventivo",V88="Manual"),"40%",IF(AND(U88="Detectivo",V88="Automático"),"40%",IF(AND(U88="Detectivo",V88="Manual"),"30%",IF(AND(U88="Correctivo",V88="Automático"),"35%",IF(AND(U88="Correctivo",V88="Manual"),"25%",""))))))</f>
        <v>40%</v>
      </c>
      <c r="X88" s="127" t="s">
        <v>175</v>
      </c>
      <c r="Y88" s="127" t="s">
        <v>180</v>
      </c>
      <c r="Z88" s="127" t="s">
        <v>184</v>
      </c>
      <c r="AA88" s="163" t="s">
        <v>221</v>
      </c>
      <c r="AB88" s="130">
        <f>IFERROR(IF(T88="Probabilidad",(L88-(+L88*W88)),IF(T88="Impacto",L88,"")),"")</f>
        <v>0.36</v>
      </c>
      <c r="AC88" s="131" t="str">
        <f>IFERROR(IF(AB88="","",IF(AB88&lt;=0.2,"Muy Baja",IF(AB88&lt;=0.4,"Baja",IF(AB88&lt;=0.6,"Media",IF(AB88&lt;=0.8,"Alta","Muy Alta"))))),"")</f>
        <v>Baja</v>
      </c>
      <c r="AD88" s="129">
        <f>+AB88</f>
        <v>0.36</v>
      </c>
      <c r="AE88" s="131" t="str">
        <f ca="1">IFERROR(IF(AF88="","",IF(AF88&lt;=0.2,"Leve",IF(AF88&lt;=0.4,"Menor",IF(AF88&lt;=0.6,"Moderado",IF(AF88&lt;=0.8,"Mayor","Catastrófico"))))),"")</f>
        <v>Moderado</v>
      </c>
      <c r="AF88" s="129">
        <f ca="1">IFERROR(IF(T88="Impacto",(P88-(+P88*W88)),IF(T88="Probabilidad",P88,"")),"")</f>
        <v>0.6</v>
      </c>
      <c r="AG88" s="132" t="str">
        <f ca="1">IFERROR(IF(OR(AND(AC88="Muy Baja",AE88="Leve"),AND(AC88="Muy Baja",AE88="Menor"),AND(AC88="Baja",AE88="Leve")),"Bajo",IF(OR(AND(AC88="Muy baja",AE88="Moderado"),AND(AC88="Baja",AE88="Menor"),AND(AC88="Baja",AE88="Moderado"),AND(AC88="Media",AE88="Leve"),AND(AC88="Media",AE88="Menor"),AND(AC88="Media",AE88="Moderado"),AND(AC88="Alta",AE88="Leve"),AND(AC88="Alta",AE88="Menor")),"Moderado",IF(OR(AND(AC88="Muy Baja",AE88="Mayor"),AND(AC88="Baja",AE88="Mayor"),AND(AC88="Media",AE88="Mayor"),AND(AC88="Alta",AE88="Moderado"),AND(AC88="Alta",AE88="Mayor"),AND(AC88="Muy Alta",AE88="Leve"),AND(AC88="Muy Alta",AE88="Menor"),AND(AC88="Muy Alta",AE88="Moderado"),AND(AC88="Muy Alta",AE88="Mayor")),"Alto",IF(OR(AND(AC88="Muy Baja",AE88="Catastrófico"),AND(AC88="Baja",AE88="Catastrófico"),AND(AC88="Media",AE88="Catastrófico"),AND(AC88="Alta",AE88="Catastrófico"),AND(AC88="Muy Alta",AE88="Catastrófico")),"Extremo","")))),"")</f>
        <v>Moderado</v>
      </c>
      <c r="AH88" s="127" t="s">
        <v>195</v>
      </c>
      <c r="AI88" s="119"/>
      <c r="AJ88" s="117"/>
      <c r="AK88" s="120"/>
      <c r="AL88" s="120"/>
      <c r="AM88" s="119"/>
      <c r="AN88" s="117"/>
      <c r="AO88" s="18"/>
      <c r="AP88" s="18"/>
      <c r="AQ88" s="18"/>
      <c r="AR88" s="18"/>
      <c r="AS88" s="18"/>
      <c r="AT88" s="18"/>
      <c r="AU88" s="18"/>
      <c r="AV88" s="18"/>
      <c r="AW88" s="18"/>
      <c r="AX88" s="18"/>
      <c r="AY88" s="18"/>
      <c r="AZ88" s="18"/>
      <c r="BA88" s="18"/>
      <c r="BB88" s="18"/>
      <c r="BC88" s="18"/>
      <c r="BD88" s="18"/>
      <c r="BE88" s="18"/>
      <c r="BF88" s="18"/>
      <c r="BG88" s="18"/>
      <c r="BH88" s="18"/>
    </row>
    <row r="89" spans="1:60" ht="110.4" x14ac:dyDescent="0.3">
      <c r="A89" s="122">
        <v>121</v>
      </c>
      <c r="B89" s="140" t="s">
        <v>407</v>
      </c>
      <c r="C89" s="140" t="s">
        <v>317</v>
      </c>
      <c r="D89" s="152" t="s">
        <v>404</v>
      </c>
      <c r="E89" s="140" t="s">
        <v>194</v>
      </c>
      <c r="F89" s="140" t="s">
        <v>402</v>
      </c>
      <c r="G89" s="155" t="s">
        <v>406</v>
      </c>
      <c r="H89" s="170" t="str">
        <f t="shared" si="34"/>
        <v>Posibilidad de afectación Económico y Reputacional por sanción efectuada por parte de entes de control u otro ente regulador debido a falta de objetividad frente al desarrollo de la auditoria interna, evaluación y seguimiento a los planes, programas y proyectos; producto de falta de conocimiento del auditor, intención del auditor de desviar u ocultar información, presiones internas o externas y/o amiguismo.</v>
      </c>
      <c r="I89" s="140" t="s">
        <v>200</v>
      </c>
      <c r="J89" s="122">
        <v>26</v>
      </c>
      <c r="K89" s="146" t="str">
        <f t="shared" si="35"/>
        <v>Media</v>
      </c>
      <c r="L89" s="147">
        <f t="shared" si="36"/>
        <v>0.6</v>
      </c>
      <c r="M89" s="172" t="s">
        <v>149</v>
      </c>
      <c r="N89" s="147" t="str">
        <f ca="1">IF(NOT(ISERROR(MATCH(M89,'Tabla Impacto'!$B$221:$B$223,0))),'Tabla Impacto'!$F$223&amp;"Por favor no seleccionar los criterios de impacto(Afectación Económica o presupuestal y Pérdida Reputacional)",M89)</f>
        <v xml:space="preserve">     Entre 100 y 500 SMLMV </v>
      </c>
      <c r="O89" s="146" t="str">
        <f ca="1">IF(OR(N89='Tabla Impacto'!$C$11,N89='Tabla Impacto'!$D$11),"Leve",IF(OR(N89='Tabla Impacto'!$C$12,N89='Tabla Impacto'!$D$12),"Menor",IF(OR(N89='Tabla Impacto'!$C$13,N89='Tabla Impacto'!$D$13),"Moderado",IF(OR(N89='Tabla Impacto'!$C$14,N89='Tabla Impacto'!$D$14),"Mayor",IF(OR(N89='Tabla Impacto'!$C$15,N89='Tabla Impacto'!$D$15),"Catastrófico","")))))</f>
        <v>Mayor</v>
      </c>
      <c r="P89" s="147">
        <f t="shared" ca="1" si="37"/>
        <v>0.8</v>
      </c>
      <c r="Q89" s="148" t="str">
        <f t="shared" ca="1" si="38"/>
        <v>Alto</v>
      </c>
      <c r="R89" s="122">
        <v>1</v>
      </c>
      <c r="S89" s="150" t="s">
        <v>403</v>
      </c>
      <c r="T89" s="122" t="str">
        <f t="shared" si="16"/>
        <v>Probabilidad</v>
      </c>
      <c r="U89" s="127" t="s">
        <v>164</v>
      </c>
      <c r="V89" s="127" t="s">
        <v>172</v>
      </c>
      <c r="W89" s="129" t="str">
        <f t="shared" si="17"/>
        <v>40%</v>
      </c>
      <c r="X89" s="127" t="s">
        <v>175</v>
      </c>
      <c r="Y89" s="127" t="s">
        <v>180</v>
      </c>
      <c r="Z89" s="127" t="s">
        <v>184</v>
      </c>
      <c r="AA89" s="163" t="s">
        <v>221</v>
      </c>
      <c r="AB89" s="130">
        <f t="shared" si="39"/>
        <v>0.36</v>
      </c>
      <c r="AC89" s="131" t="str">
        <f t="shared" si="18"/>
        <v>Baja</v>
      </c>
      <c r="AD89" s="129">
        <f t="shared" si="19"/>
        <v>0.36</v>
      </c>
      <c r="AE89" s="131" t="str">
        <f t="shared" ca="1" si="20"/>
        <v>Mayor</v>
      </c>
      <c r="AF89" s="129">
        <f t="shared" ca="1" si="40"/>
        <v>0.8</v>
      </c>
      <c r="AG89" s="132" t="str">
        <f t="shared" ca="1" si="21"/>
        <v>Alto</v>
      </c>
      <c r="AH89" s="127" t="s">
        <v>195</v>
      </c>
      <c r="AI89" s="119"/>
      <c r="AJ89" s="117"/>
      <c r="AK89" s="120"/>
      <c r="AL89" s="120"/>
      <c r="AM89" s="119"/>
      <c r="AN89" s="117"/>
      <c r="AO89" s="18"/>
      <c r="AP89" s="18"/>
      <c r="AQ89" s="18"/>
      <c r="AR89" s="18"/>
      <c r="AS89" s="18"/>
      <c r="AT89" s="18"/>
      <c r="AU89" s="18"/>
      <c r="AV89" s="18"/>
      <c r="AW89" s="18"/>
      <c r="AX89" s="18"/>
      <c r="AY89" s="18"/>
      <c r="AZ89" s="18"/>
      <c r="BA89" s="18"/>
      <c r="BB89" s="18"/>
      <c r="BC89" s="18"/>
      <c r="BD89" s="18"/>
      <c r="BE89" s="18"/>
      <c r="BF89" s="18"/>
      <c r="BG89" s="18"/>
      <c r="BH89" s="18"/>
    </row>
    <row r="90" spans="1:60" ht="105" customHeight="1" x14ac:dyDescent="0.3">
      <c r="A90" s="122">
        <v>122</v>
      </c>
      <c r="B90" s="140" t="s">
        <v>419</v>
      </c>
      <c r="C90" s="140" t="s">
        <v>410</v>
      </c>
      <c r="D90" s="152" t="s">
        <v>424</v>
      </c>
      <c r="E90" s="140" t="s">
        <v>194</v>
      </c>
      <c r="F90" s="140" t="s">
        <v>551</v>
      </c>
      <c r="G90" s="155" t="s">
        <v>554</v>
      </c>
      <c r="H90" s="170" t="str">
        <f t="shared" si="34"/>
        <v>Posibilidad de afectación Económico y Reputacional por Falta de ejecución de los planes debido a escasa  planeación para proveer los cargos vacantes en la vigencia.</v>
      </c>
      <c r="I90" s="140" t="s">
        <v>200</v>
      </c>
      <c r="J90" s="122">
        <v>24</v>
      </c>
      <c r="K90" s="146" t="str">
        <f t="shared" si="35"/>
        <v>Baja</v>
      </c>
      <c r="L90" s="147">
        <f t="shared" si="36"/>
        <v>0.4</v>
      </c>
      <c r="M90" s="172" t="s">
        <v>147</v>
      </c>
      <c r="N90" s="147" t="str">
        <f ca="1">IF(NOT(ISERROR(MATCH(M90,'Tabla Impacto'!$B$221:$B$223,0))),'Tabla Impacto'!$F$223&amp;"Por favor no seleccionar los criterios de impacto(Afectación Económica o presupuestal y Pérdida Reputacional)",M90)</f>
        <v xml:space="preserve">     Entre 50 y 100 SMLMV </v>
      </c>
      <c r="O90" s="146" t="str">
        <f ca="1">IF(OR(N90='Tabla Impacto'!$C$11,N90='Tabla Impacto'!$D$11),"Leve",IF(OR(N90='Tabla Impacto'!$C$12,N90='Tabla Impacto'!$D$12),"Menor",IF(OR(N90='Tabla Impacto'!$C$13,N90='Tabla Impacto'!$D$13),"Moderado",IF(OR(N90='Tabla Impacto'!$C$14,N90='Tabla Impacto'!$D$14),"Mayor",IF(OR(N90='Tabla Impacto'!$C$15,N90='Tabla Impacto'!$D$15),"Catastrófico","")))))</f>
        <v>Moderado</v>
      </c>
      <c r="P90" s="147">
        <f t="shared" ca="1" si="37"/>
        <v>0.6</v>
      </c>
      <c r="Q90" s="148" t="str">
        <f t="shared" ref="Q90:Q102" ca="1" si="41">IF(OR(AND(K90="Muy Baja",O90="Leve"),AND(K90="Muy Baja",O90="Menor"),AND(K90="Baja",O90="Leve")),"Bajo",IF(OR(AND(K90="Muy baja",O90="Moderado"),AND(K90="Baja",O90="Menor"),AND(K90="Baja",O90="Moderado"),AND(K90="Media",O90="Leve"),AND(K90="Media",O90="Menor"),AND(K90="Media",O90="Moderado"),AND(K90="Alta",O90="Leve"),AND(K90="Alta",O90="Menor")),"Moderado",IF(OR(AND(K90="Muy Baja",O90="Mayor"),AND(K90="Baja",O90="Mayor"),AND(K90="Media",O90="Mayor"),AND(K90="Alta",O90="Moderado"),AND(K90="Alta",O90="Mayor"),AND(K90="Muy Alta",O90="Leve"),AND(K90="Muy Alta",O90="Menor"),AND(K90="Muy Alta",O90="Moderado"),AND(K90="Muy Alta",O90="Mayor")),"Alto",IF(OR(AND(K90="Muy Baja",O90="Catastrófico"),AND(K90="Baja",O90="Catastrófico"),AND(K90="Media",O90="Catastrófico"),AND(K90="Alta",O90="Catastrófico"),AND(K90="Muy Alta",O90="Catastrófico")),"Extremo",""))))</f>
        <v>Moderado</v>
      </c>
      <c r="R90" s="122">
        <v>1</v>
      </c>
      <c r="S90" s="150" t="s">
        <v>555</v>
      </c>
      <c r="T90" s="122" t="str">
        <f t="shared" ref="T90:T102" si="42">IF(OR(U90="Preventivo",U90="Detectivo"),"Probabilidad",IF(U90="Correctivo","Impacto",""))</f>
        <v>Probabilidad</v>
      </c>
      <c r="U90" s="127" t="s">
        <v>164</v>
      </c>
      <c r="V90" s="127" t="s">
        <v>172</v>
      </c>
      <c r="W90" s="129" t="str">
        <f t="shared" ref="W90:W102" si="43">IF(AND(U90="Preventivo",V90="Automático"),"50%",IF(AND(U90="Preventivo",V90="Manual"),"40%",IF(AND(U90="Detectivo",V90="Automático"),"40%",IF(AND(U90="Detectivo",V90="Manual"),"30%",IF(AND(U90="Correctivo",V90="Automático"),"35%",IF(AND(U90="Correctivo",V90="Manual"),"25%",""))))))</f>
        <v>40%</v>
      </c>
      <c r="X90" s="127" t="s">
        <v>175</v>
      </c>
      <c r="Y90" s="127" t="s">
        <v>180</v>
      </c>
      <c r="Z90" s="127" t="s">
        <v>184</v>
      </c>
      <c r="AA90" s="163" t="s">
        <v>221</v>
      </c>
      <c r="AB90" s="130">
        <f t="shared" ref="AB90:AB102" si="44">IFERROR(IF(T90="Probabilidad",(L90-(+L90*W90)),IF(T90="Impacto",L90,"")),"")</f>
        <v>0.24</v>
      </c>
      <c r="AC90" s="131" t="str">
        <f t="shared" ref="AC90:AC102" si="45">IFERROR(IF(AB90="","",IF(AB90&lt;=0.2,"Muy Baja",IF(AB90&lt;=0.4,"Baja",IF(AB90&lt;=0.6,"Media",IF(AB90&lt;=0.8,"Alta","Muy Alta"))))),"")</f>
        <v>Baja</v>
      </c>
      <c r="AD90" s="129">
        <f t="shared" ref="AD90:AD102" si="46">+AB90</f>
        <v>0.24</v>
      </c>
      <c r="AE90" s="131" t="str">
        <f t="shared" ref="AE90:AE102" ca="1" si="47">IFERROR(IF(AF90="","",IF(AF90&lt;=0.2,"Leve",IF(AF90&lt;=0.4,"Menor",IF(AF90&lt;=0.6,"Moderado",IF(AF90&lt;=0.8,"Mayor","Catastrófico"))))),"")</f>
        <v>Moderado</v>
      </c>
      <c r="AF90" s="129">
        <f t="shared" ref="AF90:AF102" ca="1" si="48">IFERROR(IF(T90="Impacto",(P90-(+P90*W90)),IF(T90="Probabilidad",P90,"")),"")</f>
        <v>0.6</v>
      </c>
      <c r="AG90" s="132" t="str">
        <f t="shared" ref="AG90:AG102" ca="1" si="49">IFERROR(IF(OR(AND(AC90="Muy Baja",AE90="Leve"),AND(AC90="Muy Baja",AE90="Menor"),AND(AC90="Baja",AE90="Leve")),"Bajo",IF(OR(AND(AC90="Muy baja",AE90="Moderado"),AND(AC90="Baja",AE90="Menor"),AND(AC90="Baja",AE90="Moderado"),AND(AC90="Media",AE90="Leve"),AND(AC90="Media",AE90="Menor"),AND(AC90="Media",AE90="Moderado"),AND(AC90="Alta",AE90="Leve"),AND(AC90="Alta",AE90="Menor")),"Moderado",IF(OR(AND(AC90="Muy Baja",AE90="Mayor"),AND(AC90="Baja",AE90="Mayor"),AND(AC90="Media",AE90="Mayor"),AND(AC90="Alta",AE90="Moderado"),AND(AC90="Alta",AE90="Mayor"),AND(AC90="Muy Alta",AE90="Leve"),AND(AC90="Muy Alta",AE90="Menor"),AND(AC90="Muy Alta",AE90="Moderado"),AND(AC90="Muy Alta",AE90="Mayor")),"Alto",IF(OR(AND(AC90="Muy Baja",AE90="Catastrófico"),AND(AC90="Baja",AE90="Catastrófico"),AND(AC90="Media",AE90="Catastrófico"),AND(AC90="Alta",AE90="Catastrófico"),AND(AC90="Muy Alta",AE90="Catastrófico")),"Extremo","")))),"")</f>
        <v>Moderado</v>
      </c>
      <c r="AH90" s="127" t="s">
        <v>195</v>
      </c>
      <c r="AI90" s="119"/>
      <c r="AJ90" s="117"/>
      <c r="AK90" s="120"/>
      <c r="AL90" s="120"/>
      <c r="AM90" s="119"/>
      <c r="AN90" s="117"/>
      <c r="AO90" s="18"/>
      <c r="AP90" s="18"/>
      <c r="AQ90" s="18"/>
      <c r="AR90" s="18"/>
      <c r="AS90" s="18"/>
      <c r="AT90" s="18"/>
      <c r="AU90" s="18"/>
      <c r="AV90" s="18"/>
      <c r="AW90" s="18"/>
      <c r="AX90" s="18"/>
      <c r="AY90" s="18"/>
      <c r="AZ90" s="18"/>
      <c r="BA90" s="18"/>
      <c r="BB90" s="18"/>
      <c r="BC90" s="18"/>
      <c r="BD90" s="18"/>
      <c r="BE90" s="18"/>
      <c r="BF90" s="18"/>
      <c r="BG90" s="18"/>
      <c r="BH90" s="18"/>
    </row>
    <row r="91" spans="1:60" ht="122.25" customHeight="1" x14ac:dyDescent="0.3">
      <c r="A91" s="122">
        <v>123</v>
      </c>
      <c r="B91" s="140" t="s">
        <v>419</v>
      </c>
      <c r="C91" s="140" t="s">
        <v>410</v>
      </c>
      <c r="D91" s="152" t="s">
        <v>550</v>
      </c>
      <c r="E91" s="140" t="s">
        <v>431</v>
      </c>
      <c r="F91" s="140" t="s">
        <v>426</v>
      </c>
      <c r="G91" s="155" t="s">
        <v>552</v>
      </c>
      <c r="H91" s="170" t="str">
        <f t="shared" si="34"/>
        <v>Posibilidad de afectación Económica y Reputacional por liquidacion inoportuna de nomina debido a   la falta de recursos y/o falta de gestión de los funcionarios del proceso.</v>
      </c>
      <c r="I91" s="140" t="s">
        <v>200</v>
      </c>
      <c r="J91" s="122">
        <v>25</v>
      </c>
      <c r="K91" s="146" t="str">
        <f t="shared" si="35"/>
        <v>Media</v>
      </c>
      <c r="L91" s="147">
        <f t="shared" si="36"/>
        <v>0.6</v>
      </c>
      <c r="M91" s="172" t="s">
        <v>147</v>
      </c>
      <c r="N91" s="147" t="str">
        <f ca="1">IF(NOT(ISERROR(MATCH(M91,'Tabla Impacto'!$B$221:$B$223,0))),'Tabla Impacto'!$F$223&amp;"Por favor no seleccionar los criterios de impacto(Afectación Económica o presupuestal y Pérdida Reputacional)",M91)</f>
        <v xml:space="preserve">     Entre 50 y 100 SMLMV </v>
      </c>
      <c r="O91" s="146" t="str">
        <f ca="1">IF(OR(N91='Tabla Impacto'!$C$11,N91='Tabla Impacto'!$D$11),"Leve",IF(OR(N91='Tabla Impacto'!$C$12,N91='Tabla Impacto'!$D$12),"Menor",IF(OR(N91='Tabla Impacto'!$C$13,N91='Tabla Impacto'!$D$13),"Moderado",IF(OR(N91='Tabla Impacto'!$C$14,N91='Tabla Impacto'!$D$14),"Mayor",IF(OR(N91='Tabla Impacto'!$C$15,N91='Tabla Impacto'!$D$15),"Catastrófico","")))))</f>
        <v>Moderado</v>
      </c>
      <c r="P91" s="147">
        <f t="shared" ca="1" si="37"/>
        <v>0.6</v>
      </c>
      <c r="Q91" s="148" t="str">
        <f t="shared" ca="1" si="41"/>
        <v>Moderado</v>
      </c>
      <c r="R91" s="122">
        <v>1</v>
      </c>
      <c r="S91" s="150" t="s">
        <v>556</v>
      </c>
      <c r="T91" s="122" t="str">
        <f t="shared" si="42"/>
        <v>Probabilidad</v>
      </c>
      <c r="U91" s="127" t="s">
        <v>164</v>
      </c>
      <c r="V91" s="127" t="s">
        <v>172</v>
      </c>
      <c r="W91" s="129" t="str">
        <f t="shared" si="43"/>
        <v>40%</v>
      </c>
      <c r="X91" s="127" t="s">
        <v>175</v>
      </c>
      <c r="Y91" s="127" t="s">
        <v>180</v>
      </c>
      <c r="Z91" s="127" t="s">
        <v>184</v>
      </c>
      <c r="AA91" s="163" t="s">
        <v>221</v>
      </c>
      <c r="AB91" s="130">
        <f t="shared" si="44"/>
        <v>0.36</v>
      </c>
      <c r="AC91" s="131" t="str">
        <f t="shared" si="45"/>
        <v>Baja</v>
      </c>
      <c r="AD91" s="129">
        <f t="shared" si="46"/>
        <v>0.36</v>
      </c>
      <c r="AE91" s="131" t="str">
        <f t="shared" ca="1" si="47"/>
        <v>Moderado</v>
      </c>
      <c r="AF91" s="129">
        <f t="shared" ca="1" si="48"/>
        <v>0.6</v>
      </c>
      <c r="AG91" s="132" t="str">
        <f t="shared" ca="1" si="49"/>
        <v>Moderado</v>
      </c>
      <c r="AH91" s="127" t="s">
        <v>195</v>
      </c>
      <c r="AI91" s="119"/>
      <c r="AJ91" s="117"/>
      <c r="AK91" s="120"/>
      <c r="AL91" s="120"/>
      <c r="AM91" s="119"/>
      <c r="AN91" s="117"/>
      <c r="AO91" s="18"/>
      <c r="AP91" s="18"/>
      <c r="AQ91" s="18"/>
      <c r="AR91" s="18"/>
      <c r="AS91" s="18"/>
      <c r="AT91" s="18"/>
      <c r="AU91" s="18"/>
      <c r="AV91" s="18"/>
      <c r="AW91" s="18"/>
      <c r="AX91" s="18"/>
      <c r="AY91" s="18"/>
      <c r="AZ91" s="18"/>
      <c r="BA91" s="18"/>
      <c r="BB91" s="18"/>
      <c r="BC91" s="18"/>
      <c r="BD91" s="18"/>
      <c r="BE91" s="18"/>
      <c r="BF91" s="18"/>
      <c r="BG91" s="18"/>
      <c r="BH91" s="18"/>
    </row>
    <row r="92" spans="1:60" ht="105.6" customHeight="1" x14ac:dyDescent="0.3">
      <c r="A92" s="122">
        <v>124</v>
      </c>
      <c r="B92" s="140" t="s">
        <v>419</v>
      </c>
      <c r="C92" s="140" t="s">
        <v>410</v>
      </c>
      <c r="D92" s="152" t="s">
        <v>425</v>
      </c>
      <c r="E92" s="140" t="s">
        <v>192</v>
      </c>
      <c r="F92" s="140" t="s">
        <v>426</v>
      </c>
      <c r="G92" s="155" t="s">
        <v>553</v>
      </c>
      <c r="H92" s="170" t="str">
        <f t="shared" si="34"/>
        <v>Posibilidad de afectación Reputacional por liquidacion inoportuna de nomina debido a fallas en el modulo en la nomina web</v>
      </c>
      <c r="I92" s="140" t="s">
        <v>201</v>
      </c>
      <c r="J92" s="122">
        <v>25</v>
      </c>
      <c r="K92" s="146" t="str">
        <f t="shared" si="35"/>
        <v>Media</v>
      </c>
      <c r="L92" s="147">
        <f t="shared" si="36"/>
        <v>0.6</v>
      </c>
      <c r="M92" s="172" t="s">
        <v>146</v>
      </c>
      <c r="N92" s="147" t="str">
        <f ca="1">IF(NOT(ISERROR(MATCH(M92,'Tabla Impacto'!$B$221:$B$223,0))),'Tabla Impacto'!$F$223&amp;"Por favor no seleccionar los criterios de impacto(Afectación Económica o presupuestal y Pérdida Reputacional)",M92)</f>
        <v xml:space="preserve">     Entre 10 y 50 SMLMV </v>
      </c>
      <c r="O92" s="146" t="str">
        <f ca="1">IF(OR(N92='Tabla Impacto'!$C$11,N92='Tabla Impacto'!$D$11),"Leve",IF(OR(N92='Tabla Impacto'!$C$12,N92='Tabla Impacto'!$D$12),"Menor",IF(OR(N92='Tabla Impacto'!$C$13,N92='Tabla Impacto'!$D$13),"Moderado",IF(OR(N92='Tabla Impacto'!$C$14,N92='Tabla Impacto'!$D$14),"Mayor",IF(OR(N92='Tabla Impacto'!$C$15,N92='Tabla Impacto'!$D$15),"Catastrófico","")))))</f>
        <v>Menor</v>
      </c>
      <c r="P92" s="147">
        <f t="shared" ca="1" si="37"/>
        <v>0.4</v>
      </c>
      <c r="Q92" s="148" t="str">
        <f t="shared" ca="1" si="41"/>
        <v>Moderado</v>
      </c>
      <c r="R92" s="122">
        <v>1</v>
      </c>
      <c r="S92" s="150" t="s">
        <v>557</v>
      </c>
      <c r="T92" s="122" t="str">
        <f t="shared" si="42"/>
        <v>Probabilidad</v>
      </c>
      <c r="U92" s="127" t="s">
        <v>164</v>
      </c>
      <c r="V92" s="127" t="s">
        <v>172</v>
      </c>
      <c r="W92" s="129" t="str">
        <f t="shared" si="43"/>
        <v>40%</v>
      </c>
      <c r="X92" s="127" t="s">
        <v>175</v>
      </c>
      <c r="Y92" s="127" t="s">
        <v>180</v>
      </c>
      <c r="Z92" s="127" t="s">
        <v>184</v>
      </c>
      <c r="AA92" s="163" t="s">
        <v>221</v>
      </c>
      <c r="AB92" s="130">
        <f t="shared" si="44"/>
        <v>0.36</v>
      </c>
      <c r="AC92" s="131" t="str">
        <f t="shared" si="45"/>
        <v>Baja</v>
      </c>
      <c r="AD92" s="129">
        <f t="shared" si="46"/>
        <v>0.36</v>
      </c>
      <c r="AE92" s="131" t="str">
        <f t="shared" ca="1" si="47"/>
        <v>Menor</v>
      </c>
      <c r="AF92" s="129">
        <f t="shared" ca="1" si="48"/>
        <v>0.4</v>
      </c>
      <c r="AG92" s="132" t="str">
        <f t="shared" ca="1" si="49"/>
        <v>Moderado</v>
      </c>
      <c r="AH92" s="127" t="s">
        <v>195</v>
      </c>
      <c r="AI92" s="119"/>
      <c r="AJ92" s="117"/>
      <c r="AK92" s="120"/>
      <c r="AL92" s="120"/>
      <c r="AM92" s="119"/>
      <c r="AN92" s="117"/>
      <c r="AO92" s="18"/>
      <c r="AP92" s="18"/>
      <c r="AQ92" s="18"/>
      <c r="AR92" s="18"/>
      <c r="AS92" s="18"/>
      <c r="AT92" s="18"/>
      <c r="AU92" s="18"/>
      <c r="AV92" s="18"/>
      <c r="AW92" s="18"/>
      <c r="AX92" s="18"/>
      <c r="AY92" s="18"/>
      <c r="AZ92" s="18"/>
      <c r="BA92" s="18"/>
      <c r="BB92" s="18"/>
      <c r="BC92" s="18"/>
      <c r="BD92" s="18"/>
      <c r="BE92" s="18"/>
      <c r="BF92" s="18"/>
      <c r="BG92" s="18"/>
      <c r="BH92" s="18"/>
    </row>
    <row r="93" spans="1:60" ht="73.8" customHeight="1" x14ac:dyDescent="0.3">
      <c r="A93" s="122">
        <v>14</v>
      </c>
      <c r="B93" s="140" t="s">
        <v>413</v>
      </c>
      <c r="C93" s="140" t="s">
        <v>410</v>
      </c>
      <c r="D93" s="166" t="s">
        <v>427</v>
      </c>
      <c r="E93" s="140" t="s">
        <v>430</v>
      </c>
      <c r="F93" s="168" t="s">
        <v>429</v>
      </c>
      <c r="G93" s="168" t="s">
        <v>428</v>
      </c>
      <c r="H93" s="170" t="str">
        <f t="shared" si="34"/>
        <v>Posibilidad de afectación Económica por Falta de actualizacion de la plataforma eKOGUI debido a Incumplimiento de las obligaciones contractuales de los abogados externos</v>
      </c>
      <c r="I93" s="140" t="s">
        <v>200</v>
      </c>
      <c r="J93" s="122">
        <v>450</v>
      </c>
      <c r="K93" s="146" t="str">
        <f t="shared" ref="K93:K102" si="50">IF(J93&lt;=0,"",IF(J93&lt;=2,"Muy Baja",IF(J93&lt;=24,"Baja",IF(J93&lt;=500,"Media",IF(J93&lt;=5000,"Alta","Muy Alta")))))</f>
        <v>Media</v>
      </c>
      <c r="L93" s="147">
        <f t="shared" ref="L93:L102" si="51">IF(K93="","",IF(K93="Muy Baja",0.2,IF(K93="Baja",0.4,IF(K93="Media",0.6,IF(K93="Alta",0.8,IF(K93="Muy Alta",1,))))))</f>
        <v>0.6</v>
      </c>
      <c r="M93" s="174" t="s">
        <v>146</v>
      </c>
      <c r="N93" s="147" t="str">
        <f ca="1">IF(NOT(ISERROR(MATCH(M93,'Tabla Impacto'!$B$221:$B$223,0))),'Tabla Impacto'!$F$223&amp;"Por favor no seleccionar los criterios de impacto(Afectación Económica o presupuestal y Pérdida Reputacional)",M93)</f>
        <v xml:space="preserve">     Entre 10 y 50 SMLMV </v>
      </c>
      <c r="O93" s="146" t="str">
        <f ca="1">IF(OR(N93='Tabla Impacto'!$C$11,N93='Tabla Impacto'!$D$11),"Leve",IF(OR(N93='Tabla Impacto'!$C$12,N93='Tabla Impacto'!$D$12),"Menor",IF(OR(N93='Tabla Impacto'!$C$13,N93='Tabla Impacto'!$D$13),"Moderado",IF(OR(N93='Tabla Impacto'!$C$14,N93='Tabla Impacto'!$D$14),"Mayor",IF(OR(N93='Tabla Impacto'!$C$15,N93='Tabla Impacto'!$D$15),"Catastrófico","")))))</f>
        <v>Menor</v>
      </c>
      <c r="P93" s="147">
        <f t="shared" ref="P93:P102" ca="1" si="52">IF(O93="","",IF(O93="Leve",0.2,IF(O93="Menor",0.4,IF(O93="Moderado",0.6,IF(O93="Mayor",0.8,IF(O93="Catastrófico",1,))))))</f>
        <v>0.4</v>
      </c>
      <c r="Q93" s="148" t="str">
        <f t="shared" ca="1" si="41"/>
        <v>Moderado</v>
      </c>
      <c r="R93" s="122">
        <v>1</v>
      </c>
      <c r="S93" s="150" t="s">
        <v>432</v>
      </c>
      <c r="T93" s="122" t="str">
        <f t="shared" si="42"/>
        <v>Probabilidad</v>
      </c>
      <c r="U93" s="127" t="s">
        <v>164</v>
      </c>
      <c r="V93" s="127" t="s">
        <v>172</v>
      </c>
      <c r="W93" s="129" t="str">
        <f t="shared" si="43"/>
        <v>40%</v>
      </c>
      <c r="X93" s="127" t="s">
        <v>178</v>
      </c>
      <c r="Y93" s="127" t="s">
        <v>180</v>
      </c>
      <c r="Z93" s="127" t="s">
        <v>184</v>
      </c>
      <c r="AA93" s="163" t="s">
        <v>221</v>
      </c>
      <c r="AB93" s="130">
        <f t="shared" si="44"/>
        <v>0.36</v>
      </c>
      <c r="AC93" s="131" t="str">
        <f t="shared" si="45"/>
        <v>Baja</v>
      </c>
      <c r="AD93" s="129">
        <f t="shared" si="46"/>
        <v>0.36</v>
      </c>
      <c r="AE93" s="131" t="str">
        <f t="shared" ca="1" si="47"/>
        <v>Menor</v>
      </c>
      <c r="AF93" s="129">
        <f t="shared" ca="1" si="48"/>
        <v>0.4</v>
      </c>
      <c r="AG93" s="132" t="str">
        <f t="shared" ca="1" si="49"/>
        <v>Moderado</v>
      </c>
      <c r="AH93" s="127" t="s">
        <v>189</v>
      </c>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row>
    <row r="94" spans="1:60" ht="136.19999999999999" customHeight="1" x14ac:dyDescent="0.3">
      <c r="A94" s="122">
        <v>126</v>
      </c>
      <c r="B94" s="140" t="s">
        <v>463</v>
      </c>
      <c r="C94" s="140" t="s">
        <v>410</v>
      </c>
      <c r="D94" s="166" t="s">
        <v>457</v>
      </c>
      <c r="E94" s="140" t="s">
        <v>192</v>
      </c>
      <c r="F94" s="22" t="s">
        <v>458</v>
      </c>
      <c r="G94" s="168" t="s">
        <v>459</v>
      </c>
      <c r="H94" s="175" t="str">
        <f t="shared" si="34"/>
        <v>Posibilidad de afectación Reputacional por Documentos en intranet desactualizados debido a Los procesos no actualizan los procedimientos conforme a las necesidades del servicio y/o normas</v>
      </c>
      <c r="I94" s="140" t="s">
        <v>200</v>
      </c>
      <c r="J94" s="122">
        <v>12</v>
      </c>
      <c r="K94" s="146" t="str">
        <f t="shared" si="50"/>
        <v>Baja</v>
      </c>
      <c r="L94" s="147">
        <f t="shared" si="51"/>
        <v>0.4</v>
      </c>
      <c r="M94" s="174" t="s">
        <v>316</v>
      </c>
      <c r="N94" s="147" t="str">
        <f ca="1">IF(NOT(ISERROR(MATCH(M94,'Tabla Impacto'!$B$221:$B$223,0))),'Tabla Impacto'!$F$223&amp;"Por favor no seleccionar los criterios de impacto(Afectación Económica o presupuestal y Pérdida Reputacional)",M94)</f>
        <v xml:space="preserve">     El riesgo afecta la imagen de la entidad internamente, de conocimiento general, nivel interno, de consejo directivo y/o de proveedores</v>
      </c>
      <c r="O94" s="146" t="str">
        <f ca="1">IF(OR(N94='Tabla Impacto'!$C$11,N94='Tabla Impacto'!$D$11),"Leve",IF(OR(N94='Tabla Impacto'!$C$12,N94='Tabla Impacto'!$D$12),"Menor",IF(OR(N94='Tabla Impacto'!$C$13,N94='Tabla Impacto'!$D$13),"Moderado",IF(OR(N94='Tabla Impacto'!$C$14,N94='Tabla Impacto'!$D$14),"Mayor",IF(OR(N94='Tabla Impacto'!$C$15,N94='Tabla Impacto'!$D$15),"Catastrófico","")))))</f>
        <v>Menor</v>
      </c>
      <c r="P94" s="147">
        <f t="shared" ca="1" si="52"/>
        <v>0.4</v>
      </c>
      <c r="Q94" s="148" t="str">
        <f t="shared" ca="1" si="41"/>
        <v>Moderado</v>
      </c>
      <c r="R94" s="122">
        <v>1</v>
      </c>
      <c r="S94" s="175" t="s">
        <v>462</v>
      </c>
      <c r="T94" s="122" t="str">
        <f t="shared" si="42"/>
        <v>Probabilidad</v>
      </c>
      <c r="U94" s="127" t="s">
        <v>164</v>
      </c>
      <c r="V94" s="127" t="s">
        <v>172</v>
      </c>
      <c r="W94" s="129" t="str">
        <f t="shared" si="43"/>
        <v>40%</v>
      </c>
      <c r="X94" s="127" t="s">
        <v>178</v>
      </c>
      <c r="Y94" s="127" t="s">
        <v>180</v>
      </c>
      <c r="Z94" s="127" t="s">
        <v>184</v>
      </c>
      <c r="AA94" s="163" t="s">
        <v>221</v>
      </c>
      <c r="AB94" s="130">
        <f t="shared" si="44"/>
        <v>0.24</v>
      </c>
      <c r="AC94" s="131" t="str">
        <f t="shared" si="45"/>
        <v>Baja</v>
      </c>
      <c r="AD94" s="129">
        <f t="shared" si="46"/>
        <v>0.24</v>
      </c>
      <c r="AE94" s="131" t="str">
        <f t="shared" ca="1" si="47"/>
        <v>Menor</v>
      </c>
      <c r="AF94" s="129">
        <f t="shared" ca="1" si="48"/>
        <v>0.4</v>
      </c>
      <c r="AG94" s="132" t="str">
        <f t="shared" ca="1" si="49"/>
        <v>Moderado</v>
      </c>
      <c r="AH94" s="127" t="s">
        <v>189</v>
      </c>
      <c r="AI94" s="21"/>
      <c r="AJ94" s="21"/>
      <c r="AK94" s="21"/>
      <c r="AL94" s="21"/>
      <c r="AM94" s="21"/>
      <c r="AN94" s="21"/>
      <c r="AO94" s="175" t="s">
        <v>465</v>
      </c>
      <c r="AP94" s="21"/>
      <c r="AQ94" s="21"/>
      <c r="AR94" s="21"/>
      <c r="AS94" s="21"/>
      <c r="AT94" s="21"/>
      <c r="AU94" s="21"/>
      <c r="AV94" s="21"/>
      <c r="AW94" s="21"/>
      <c r="AX94" s="21"/>
      <c r="AY94" s="21"/>
      <c r="AZ94" s="21"/>
      <c r="BA94" s="21"/>
      <c r="BB94" s="21"/>
      <c r="BC94" s="21"/>
      <c r="BD94" s="21"/>
      <c r="BE94" s="21"/>
      <c r="BF94" s="21"/>
      <c r="BG94" s="21"/>
      <c r="BH94" s="21"/>
    </row>
    <row r="95" spans="1:60" ht="136.19999999999999" customHeight="1" x14ac:dyDescent="0.3">
      <c r="A95" s="122">
        <v>127</v>
      </c>
      <c r="B95" s="140" t="s">
        <v>421</v>
      </c>
      <c r="C95" s="140" t="s">
        <v>410</v>
      </c>
      <c r="D95" s="166" t="s">
        <v>457</v>
      </c>
      <c r="E95" s="140" t="s">
        <v>192</v>
      </c>
      <c r="F95" s="22" t="s">
        <v>458</v>
      </c>
      <c r="G95" s="168" t="s">
        <v>460</v>
      </c>
      <c r="H95" s="175" t="str">
        <f>CONCATENATE("Posibilidad de afectación"," ",E95," por"," ",F95," ","debido a"," ",G95)</f>
        <v>Posibilidad de afectación Reputacional por Documentos en intranet desactualizados debido a la falta de cargue de los documentos aprobados en la plataforma por parte del funcionario encargado</v>
      </c>
      <c r="I95" s="140" t="s">
        <v>200</v>
      </c>
      <c r="J95" s="122">
        <v>3</v>
      </c>
      <c r="K95" s="146" t="str">
        <f t="shared" si="50"/>
        <v>Baja</v>
      </c>
      <c r="L95" s="147">
        <f t="shared" si="51"/>
        <v>0.4</v>
      </c>
      <c r="M95" s="174" t="s">
        <v>144</v>
      </c>
      <c r="N95" s="147" t="str">
        <f ca="1">IF(NOT(ISERROR(MATCH(M95,'Tabla Impacto'!$B$221:$B$223,0))),'Tabla Impacto'!$F$223&amp;"Por favor no seleccionar los criterios de impacto(Afectación Económica o presupuestal y Pérdida Reputacional)",M95)</f>
        <v xml:space="preserve">     El riesgo afecta la imagen de alguna área de la organización</v>
      </c>
      <c r="O95" s="146" t="str">
        <f ca="1">IF(OR(N95='Tabla Impacto'!$C$11,N95='Tabla Impacto'!$D$11),"Leve",IF(OR(N95='Tabla Impacto'!$C$12,N95='Tabla Impacto'!$D$12),"Menor",IF(OR(N95='Tabla Impacto'!$C$13,N95='Tabla Impacto'!$D$13),"Moderado",IF(OR(N95='Tabla Impacto'!$C$14,N95='Tabla Impacto'!$D$14),"Mayor",IF(OR(N95='Tabla Impacto'!$C$15,N95='Tabla Impacto'!$D$15),"Catastrófico","")))))</f>
        <v>Leve</v>
      </c>
      <c r="P95" s="147">
        <f t="shared" ca="1" si="52"/>
        <v>0.2</v>
      </c>
      <c r="Q95" s="148" t="str">
        <f t="shared" ca="1" si="41"/>
        <v>Bajo</v>
      </c>
      <c r="R95" s="122">
        <v>1</v>
      </c>
      <c r="S95" s="175" t="s">
        <v>584</v>
      </c>
      <c r="T95" s="122" t="str">
        <f t="shared" si="42"/>
        <v>Probabilidad</v>
      </c>
      <c r="U95" s="127" t="s">
        <v>164</v>
      </c>
      <c r="V95" s="127" t="s">
        <v>172</v>
      </c>
      <c r="W95" s="129" t="str">
        <f t="shared" si="43"/>
        <v>40%</v>
      </c>
      <c r="X95" s="127" t="s">
        <v>175</v>
      </c>
      <c r="Y95" s="127" t="s">
        <v>180</v>
      </c>
      <c r="Z95" s="127" t="s">
        <v>184</v>
      </c>
      <c r="AA95" s="163" t="s">
        <v>221</v>
      </c>
      <c r="AB95" s="130">
        <f t="shared" si="44"/>
        <v>0.24</v>
      </c>
      <c r="AC95" s="131" t="str">
        <f t="shared" si="45"/>
        <v>Baja</v>
      </c>
      <c r="AD95" s="129">
        <f t="shared" si="46"/>
        <v>0.24</v>
      </c>
      <c r="AE95" s="131" t="str">
        <f t="shared" ca="1" si="47"/>
        <v>Leve</v>
      </c>
      <c r="AF95" s="129">
        <f t="shared" ca="1" si="48"/>
        <v>0.2</v>
      </c>
      <c r="AG95" s="132" t="str">
        <f t="shared" ca="1" si="49"/>
        <v>Bajo</v>
      </c>
      <c r="AH95" s="127" t="s">
        <v>189</v>
      </c>
      <c r="AI95" s="21"/>
      <c r="AJ95" s="21"/>
      <c r="AK95" s="21"/>
      <c r="AL95" s="21"/>
      <c r="AM95" s="21"/>
      <c r="AN95" s="21"/>
      <c r="AO95" s="175" t="s">
        <v>465</v>
      </c>
      <c r="AP95" s="21"/>
      <c r="AQ95" s="21"/>
      <c r="AR95" s="21"/>
      <c r="AS95" s="21"/>
      <c r="AT95" s="21"/>
      <c r="AU95" s="21"/>
      <c r="AV95" s="21"/>
      <c r="AW95" s="21"/>
      <c r="AX95" s="21"/>
      <c r="AY95" s="21"/>
      <c r="AZ95" s="21"/>
      <c r="BA95" s="21"/>
      <c r="BB95" s="21"/>
      <c r="BC95" s="21"/>
      <c r="BD95" s="21"/>
      <c r="BE95" s="21"/>
      <c r="BF95" s="21"/>
      <c r="BG95" s="21"/>
      <c r="BH95" s="21"/>
    </row>
    <row r="96" spans="1:60" ht="136.19999999999999" customHeight="1" x14ac:dyDescent="0.3">
      <c r="A96" s="141">
        <f>+A95+1</f>
        <v>128</v>
      </c>
      <c r="B96" s="142" t="s">
        <v>463</v>
      </c>
      <c r="C96" s="140" t="s">
        <v>410</v>
      </c>
      <c r="D96" s="177" t="s">
        <v>464</v>
      </c>
      <c r="E96" s="140" t="s">
        <v>192</v>
      </c>
      <c r="F96" s="178" t="s">
        <v>467</v>
      </c>
      <c r="G96" s="178" t="s">
        <v>466</v>
      </c>
      <c r="H96" s="179" t="str">
        <f>CONCATENATE("Posibilidad de afectación"," ",E96," por"," ",F96," ","debido a"," ",G96)</f>
        <v>Posibilidad de afectación Reputacional por Separación incorrecta de residuos solidos en la fuente debido a la falta de educación ambiental de nuevos funcionarios, contratistas y pasantes</v>
      </c>
      <c r="I96" s="140" t="s">
        <v>205</v>
      </c>
      <c r="J96" s="141">
        <v>12</v>
      </c>
      <c r="K96" s="143" t="str">
        <f t="shared" si="50"/>
        <v>Baja</v>
      </c>
      <c r="L96" s="144">
        <f t="shared" si="51"/>
        <v>0.4</v>
      </c>
      <c r="M96" s="180" t="s">
        <v>144</v>
      </c>
      <c r="N96" s="144" t="str">
        <f ca="1">IF(NOT(ISERROR(MATCH(M96,'Tabla Impacto'!$B$221:$B$223,0))),'Tabla Impacto'!$F$223&amp;"Por favor no seleccionar los criterios de impacto(Afectación Económica o presupuestal y Pérdida Reputacional)",M96)</f>
        <v xml:space="preserve">     El riesgo afecta la imagen de alguna área de la organización</v>
      </c>
      <c r="O96" s="143" t="str">
        <f ca="1">IF(OR(N96='Tabla Impacto'!$C$11,N96='Tabla Impacto'!$D$11),"Leve",IF(OR(N96='Tabla Impacto'!$C$12,N96='Tabla Impacto'!$D$12),"Menor",IF(OR(N96='Tabla Impacto'!$C$13,N96='Tabla Impacto'!$D$13),"Moderado",IF(OR(N96='Tabla Impacto'!$C$14,N96='Tabla Impacto'!$D$14),"Mayor",IF(OR(N96='Tabla Impacto'!$C$15,N96='Tabla Impacto'!$D$15),"Catastrófico","")))))</f>
        <v>Leve</v>
      </c>
      <c r="P96" s="144">
        <f t="shared" ca="1" si="52"/>
        <v>0.2</v>
      </c>
      <c r="Q96" s="145" t="str">
        <f t="shared" ca="1" si="41"/>
        <v>Bajo</v>
      </c>
      <c r="R96" s="141">
        <v>1</v>
      </c>
      <c r="S96" s="179" t="s">
        <v>461</v>
      </c>
      <c r="T96" s="141" t="str">
        <f t="shared" si="42"/>
        <v>Probabilidad</v>
      </c>
      <c r="U96" s="181" t="s">
        <v>164</v>
      </c>
      <c r="V96" s="181" t="s">
        <v>172</v>
      </c>
      <c r="W96" s="182" t="str">
        <f t="shared" si="43"/>
        <v>40%</v>
      </c>
      <c r="X96" s="181" t="s">
        <v>175</v>
      </c>
      <c r="Y96" s="181" t="s">
        <v>180</v>
      </c>
      <c r="Z96" s="181" t="s">
        <v>184</v>
      </c>
      <c r="AA96" s="183" t="s">
        <v>221</v>
      </c>
      <c r="AB96" s="184">
        <f t="shared" si="44"/>
        <v>0.24</v>
      </c>
      <c r="AC96" s="185" t="str">
        <f t="shared" si="45"/>
        <v>Baja</v>
      </c>
      <c r="AD96" s="182">
        <f t="shared" si="46"/>
        <v>0.24</v>
      </c>
      <c r="AE96" s="185" t="str">
        <f t="shared" ca="1" si="47"/>
        <v>Leve</v>
      </c>
      <c r="AF96" s="182">
        <f t="shared" ca="1" si="48"/>
        <v>0.2</v>
      </c>
      <c r="AG96" s="186" t="str">
        <f t="shared" ca="1" si="49"/>
        <v>Bajo</v>
      </c>
      <c r="AH96" s="181" t="s">
        <v>189</v>
      </c>
      <c r="AI96" s="187"/>
      <c r="AJ96" s="187"/>
      <c r="AK96" s="187"/>
      <c r="AL96" s="187"/>
      <c r="AM96" s="187"/>
      <c r="AN96" s="187"/>
      <c r="AO96" s="175" t="s">
        <v>465</v>
      </c>
      <c r="AP96" s="21"/>
      <c r="AQ96" s="21"/>
      <c r="AR96" s="21"/>
      <c r="AS96" s="21"/>
      <c r="AT96" s="21"/>
      <c r="AU96" s="21"/>
      <c r="AV96" s="21"/>
      <c r="AW96" s="21"/>
      <c r="AX96" s="21"/>
      <c r="AY96" s="21"/>
      <c r="AZ96" s="21"/>
      <c r="BA96" s="21"/>
      <c r="BB96" s="21"/>
      <c r="BC96" s="21"/>
      <c r="BD96" s="21"/>
      <c r="BE96" s="21"/>
      <c r="BF96" s="21"/>
      <c r="BG96" s="21"/>
      <c r="BH96" s="21"/>
    </row>
    <row r="97" spans="1:60" ht="89.4" customHeight="1" x14ac:dyDescent="0.3">
      <c r="A97" s="188">
        <v>15</v>
      </c>
      <c r="B97" s="189" t="s">
        <v>413</v>
      </c>
      <c r="C97" s="140" t="s">
        <v>410</v>
      </c>
      <c r="D97" s="190" t="s">
        <v>468</v>
      </c>
      <c r="E97" s="140" t="s">
        <v>431</v>
      </c>
      <c r="F97" s="190" t="s">
        <v>469</v>
      </c>
      <c r="G97" s="190" t="s">
        <v>470</v>
      </c>
      <c r="H97" s="190" t="str">
        <f>CONCATENATE("Posibilidad de afectación"," ",E97," por"," ",F97,"debido a"," ",G97)</f>
        <v xml:space="preserve">Posibilidad de afectación Económica y Reputacional por Dificultad para lograr que otras dependencias entreguen, dentro del termino, los insumos requeridos para el cumplimiento de las ordenes judiciales debido a Omision en el cumplimiento de terminos establecidos para entrega oportuna del insumo </v>
      </c>
      <c r="I97" s="140" t="s">
        <v>205</v>
      </c>
      <c r="J97" s="191">
        <f>30*12</f>
        <v>360</v>
      </c>
      <c r="K97" s="143" t="str">
        <f t="shared" si="50"/>
        <v>Media</v>
      </c>
      <c r="L97" s="144">
        <f t="shared" si="51"/>
        <v>0.6</v>
      </c>
      <c r="M97" s="180" t="s">
        <v>143</v>
      </c>
      <c r="N97" s="144" t="str">
        <f ca="1">IF(NOT(ISERROR(MATCH(M97,'Tabla Impacto'!$B$221:$B$223,0))),'Tabla Impacto'!$F$223&amp;"Por favor no seleccionar los criterios de impacto(Afectación Económica o presupuestal y Pérdida Reputacional)",M97)</f>
        <v xml:space="preserve">     Afectación menor a 10 SMLMV .</v>
      </c>
      <c r="O97" s="143" t="str">
        <f ca="1">IF(OR(N97='Tabla Impacto'!$C$11,N97='Tabla Impacto'!$D$11),"Leve",IF(OR(N97='Tabla Impacto'!$C$12,N97='Tabla Impacto'!$D$12),"Menor",IF(OR(N97='Tabla Impacto'!$C$13,N97='Tabla Impacto'!$D$13),"Moderado",IF(OR(N97='Tabla Impacto'!$C$14,N97='Tabla Impacto'!$D$14),"Mayor",IF(OR(N97='Tabla Impacto'!$C$15,N97='Tabla Impacto'!$D$15),"Catastrófico","")))))</f>
        <v>Leve</v>
      </c>
      <c r="P97" s="144">
        <f t="shared" ca="1" si="52"/>
        <v>0.2</v>
      </c>
      <c r="Q97" s="145" t="str">
        <f t="shared" ca="1" si="41"/>
        <v>Moderado</v>
      </c>
      <c r="R97" s="141">
        <v>1</v>
      </c>
      <c r="S97" s="190" t="s">
        <v>471</v>
      </c>
      <c r="T97" s="141" t="str">
        <f t="shared" si="42"/>
        <v>Probabilidad</v>
      </c>
      <c r="U97" s="181" t="s">
        <v>164</v>
      </c>
      <c r="V97" s="181" t="s">
        <v>172</v>
      </c>
      <c r="W97" s="182" t="str">
        <f t="shared" si="43"/>
        <v>40%</v>
      </c>
      <c r="X97" s="181" t="s">
        <v>175</v>
      </c>
      <c r="Y97" s="181" t="s">
        <v>180</v>
      </c>
      <c r="Z97" s="181" t="s">
        <v>184</v>
      </c>
      <c r="AA97" s="183" t="s">
        <v>221</v>
      </c>
      <c r="AB97" s="184">
        <f t="shared" si="44"/>
        <v>0.36</v>
      </c>
      <c r="AC97" s="185" t="str">
        <f t="shared" si="45"/>
        <v>Baja</v>
      </c>
      <c r="AD97" s="182">
        <f t="shared" si="46"/>
        <v>0.36</v>
      </c>
      <c r="AE97" s="185" t="str">
        <f t="shared" ca="1" si="47"/>
        <v>Leve</v>
      </c>
      <c r="AF97" s="182">
        <f t="shared" ca="1" si="48"/>
        <v>0.2</v>
      </c>
      <c r="AG97" s="186" t="str">
        <f t="shared" ca="1" si="49"/>
        <v>Bajo</v>
      </c>
      <c r="AH97" s="181" t="s">
        <v>189</v>
      </c>
      <c r="AI97" s="192"/>
      <c r="AJ97" s="192"/>
      <c r="AK97" s="192"/>
      <c r="AL97" s="192"/>
      <c r="AM97" s="192"/>
      <c r="AN97" s="192"/>
      <c r="AO97" s="21"/>
      <c r="AP97" s="21"/>
      <c r="AQ97" s="21"/>
      <c r="AR97" s="21"/>
      <c r="AS97" s="21"/>
      <c r="AT97" s="21"/>
      <c r="AU97" s="21"/>
      <c r="AV97" s="21"/>
      <c r="AW97" s="21"/>
      <c r="AX97" s="21"/>
      <c r="AY97" s="21"/>
      <c r="AZ97" s="21"/>
      <c r="BA97" s="21"/>
      <c r="BB97" s="21"/>
      <c r="BC97" s="21"/>
      <c r="BD97" s="21"/>
      <c r="BE97" s="21"/>
      <c r="BF97" s="21"/>
      <c r="BG97" s="21"/>
      <c r="BH97" s="21"/>
    </row>
    <row r="98" spans="1:60" ht="108" customHeight="1" x14ac:dyDescent="0.3">
      <c r="A98" s="188">
        <v>4</v>
      </c>
      <c r="B98" s="140" t="s">
        <v>409</v>
      </c>
      <c r="C98" s="140" t="s">
        <v>414</v>
      </c>
      <c r="D98" s="190" t="s">
        <v>478</v>
      </c>
      <c r="E98" s="140" t="s">
        <v>430</v>
      </c>
      <c r="F98" s="190" t="s">
        <v>479</v>
      </c>
      <c r="G98" s="190" t="s">
        <v>480</v>
      </c>
      <c r="H98" s="190" t="str">
        <f>CONCATENATE("Posibilidad de afectación"," ",E98," por"," ",F98,"debido a"," ",G98)</f>
        <v>Posibilidad de afectación Económica por Falta de traslado de los actos administrativos a la SAFdebido a Omision en la remision de la copia de otorgamiento de la concesión de aguas al Proceso de Gestión de Ingresos para la inclusion del cada uno de los usuarios en el aplicativo TUA</v>
      </c>
      <c r="I98" s="140" t="s">
        <v>205</v>
      </c>
      <c r="J98" s="191">
        <v>60</v>
      </c>
      <c r="K98" s="143" t="str">
        <f t="shared" si="50"/>
        <v>Media</v>
      </c>
      <c r="L98" s="144">
        <f t="shared" si="51"/>
        <v>0.6</v>
      </c>
      <c r="M98" s="180" t="s">
        <v>143</v>
      </c>
      <c r="N98" s="144" t="str">
        <f ca="1">IF(NOT(ISERROR(MATCH(M98,'Tabla Impacto'!$B$221:$B$223,0))),'Tabla Impacto'!$F$223&amp;"Por favor no seleccionar los criterios de impacto(Afectación Económica o presupuestal y Pérdida Reputacional)",M98)</f>
        <v xml:space="preserve">     Afectación menor a 10 SMLMV .</v>
      </c>
      <c r="O98" s="143" t="str">
        <f ca="1">IF(OR(N98='Tabla Impacto'!$C$11,N98='Tabla Impacto'!$D$11),"Leve",IF(OR(N98='Tabla Impacto'!$C$12,N98='Tabla Impacto'!$D$12),"Menor",IF(OR(N98='Tabla Impacto'!$C$13,N98='Tabla Impacto'!$D$13),"Moderado",IF(OR(N98='Tabla Impacto'!$C$14,N98='Tabla Impacto'!$D$14),"Mayor",IF(OR(N98='Tabla Impacto'!$C$15,N98='Tabla Impacto'!$D$15),"Catastrófico","")))))</f>
        <v>Leve</v>
      </c>
      <c r="P98" s="144">
        <f t="shared" ca="1" si="52"/>
        <v>0.2</v>
      </c>
      <c r="Q98" s="145" t="str">
        <f t="shared" ca="1" si="41"/>
        <v>Moderado</v>
      </c>
      <c r="R98" s="141">
        <v>1</v>
      </c>
      <c r="S98" s="190" t="s">
        <v>481</v>
      </c>
      <c r="T98" s="141" t="str">
        <f t="shared" si="42"/>
        <v>Probabilidad</v>
      </c>
      <c r="U98" s="181" t="s">
        <v>164</v>
      </c>
      <c r="V98" s="181" t="s">
        <v>172</v>
      </c>
      <c r="W98" s="182" t="str">
        <f t="shared" si="43"/>
        <v>40%</v>
      </c>
      <c r="X98" s="181" t="s">
        <v>175</v>
      </c>
      <c r="Y98" s="181" t="s">
        <v>180</v>
      </c>
      <c r="Z98" s="181" t="s">
        <v>184</v>
      </c>
      <c r="AA98" s="183" t="s">
        <v>221</v>
      </c>
      <c r="AB98" s="184">
        <f t="shared" si="44"/>
        <v>0.36</v>
      </c>
      <c r="AC98" s="185" t="str">
        <f t="shared" si="45"/>
        <v>Baja</v>
      </c>
      <c r="AD98" s="182">
        <f t="shared" si="46"/>
        <v>0.36</v>
      </c>
      <c r="AE98" s="185" t="str">
        <f t="shared" ca="1" si="47"/>
        <v>Leve</v>
      </c>
      <c r="AF98" s="182">
        <f t="shared" ca="1" si="48"/>
        <v>0.2</v>
      </c>
      <c r="AG98" s="186" t="str">
        <f t="shared" ca="1" si="49"/>
        <v>Bajo</v>
      </c>
      <c r="AH98" s="181" t="s">
        <v>189</v>
      </c>
      <c r="AI98" s="192"/>
      <c r="AJ98" s="192"/>
      <c r="AK98" s="192"/>
      <c r="AL98" s="192"/>
      <c r="AM98" s="192"/>
      <c r="AN98" s="192"/>
      <c r="AO98" s="21"/>
      <c r="AP98" s="21"/>
      <c r="AQ98" s="21"/>
      <c r="AR98" s="21"/>
      <c r="AS98" s="21"/>
      <c r="AT98" s="21"/>
      <c r="AU98" s="21"/>
      <c r="AV98" s="21"/>
      <c r="AW98" s="21"/>
      <c r="AX98" s="21"/>
      <c r="AY98" s="21"/>
      <c r="AZ98" s="21"/>
      <c r="BA98" s="21"/>
      <c r="BB98" s="21"/>
      <c r="BC98" s="21"/>
      <c r="BD98" s="21"/>
      <c r="BE98" s="21"/>
      <c r="BF98" s="21"/>
      <c r="BG98" s="21"/>
      <c r="BH98" s="21"/>
    </row>
    <row r="99" spans="1:60" ht="153" customHeight="1" x14ac:dyDescent="0.3">
      <c r="A99" s="22">
        <v>132</v>
      </c>
      <c r="B99" s="140" t="s">
        <v>259</v>
      </c>
      <c r="C99" s="140" t="s">
        <v>410</v>
      </c>
      <c r="D99" s="166" t="s">
        <v>482</v>
      </c>
      <c r="E99" s="140" t="s">
        <v>430</v>
      </c>
      <c r="F99" s="140" t="s">
        <v>483</v>
      </c>
      <c r="G99" s="195" t="s">
        <v>486</v>
      </c>
      <c r="H99" s="170" t="str">
        <f>CONCATENATE("Posibilidad de afectación"," ",E99," por"," ",F99," ","debido a"," ",G99)</f>
        <v>Posibilidad de afectación Económica por Eventos y fenomenos de la naturaleza, Incendio, Vicio propio debido a Incendio, explosion, daños por agua provenientes de las edificaciones, daños por anegacion, Caida de aeronaves o partes que se desprendan de ellas, Motin, Conmocion Civil o popular, Huelga, responsabilidad civil extracontractual de predios y labores, Terremoto, Temblor o erupcion volcanica, Cortos circuitos, Rotura de vidrios, hurto, accidentes viales</v>
      </c>
      <c r="I99" s="140" t="s">
        <v>199</v>
      </c>
      <c r="J99" s="122">
        <v>365</v>
      </c>
      <c r="K99" s="146" t="str">
        <f t="shared" si="50"/>
        <v>Media</v>
      </c>
      <c r="L99" s="147">
        <f t="shared" si="51"/>
        <v>0.6</v>
      </c>
      <c r="M99" s="172" t="s">
        <v>151</v>
      </c>
      <c r="N99" s="147" t="str">
        <f ca="1">IF(NOT(ISERROR(MATCH(M99,'Tabla Impacto'!$B$221:$B$223,0))),'Tabla Impacto'!$F$223&amp;"Por favor no seleccionar los criterios de impacto(Afectación Económica o presupuestal y Pérdida Reputacional)",M99)</f>
        <v xml:space="preserve">     Mayor a 500 SMLMV </v>
      </c>
      <c r="O99" s="146" t="str">
        <f ca="1">IF(OR(N99='Tabla Impacto'!$C$11,N99='Tabla Impacto'!$D$11),"Leve",IF(OR(N99='Tabla Impacto'!$C$12,N99='Tabla Impacto'!$D$12),"Menor",IF(OR(N99='Tabla Impacto'!$C$13,N99='Tabla Impacto'!$D$13),"Moderado",IF(OR(N99='Tabla Impacto'!$C$14,N99='Tabla Impacto'!$D$14),"Mayor",IF(OR(N99='Tabla Impacto'!$C$15,N99='Tabla Impacto'!$D$15),"Catastrófico","")))))</f>
        <v>Catastrófico</v>
      </c>
      <c r="P99" s="147">
        <f t="shared" ca="1" si="52"/>
        <v>1</v>
      </c>
      <c r="Q99" s="148" t="str">
        <f t="shared" ca="1" si="41"/>
        <v>Extremo</v>
      </c>
      <c r="R99" s="122">
        <v>1</v>
      </c>
      <c r="S99" s="150" t="s">
        <v>484</v>
      </c>
      <c r="T99" s="122" t="str">
        <f t="shared" si="42"/>
        <v>Probabilidad</v>
      </c>
      <c r="U99" s="127" t="s">
        <v>164</v>
      </c>
      <c r="V99" s="127" t="s">
        <v>172</v>
      </c>
      <c r="W99" s="129" t="str">
        <f t="shared" si="43"/>
        <v>40%</v>
      </c>
      <c r="X99" s="127" t="s">
        <v>175</v>
      </c>
      <c r="Y99" s="127" t="s">
        <v>180</v>
      </c>
      <c r="Z99" s="127" t="s">
        <v>184</v>
      </c>
      <c r="AA99" s="163" t="s">
        <v>221</v>
      </c>
      <c r="AB99" s="130">
        <f t="shared" si="44"/>
        <v>0.36</v>
      </c>
      <c r="AC99" s="131" t="str">
        <f t="shared" si="45"/>
        <v>Baja</v>
      </c>
      <c r="AD99" s="129">
        <f t="shared" si="46"/>
        <v>0.36</v>
      </c>
      <c r="AE99" s="131" t="str">
        <f t="shared" ca="1" si="47"/>
        <v>Catastrófico</v>
      </c>
      <c r="AF99" s="129">
        <f t="shared" ca="1" si="48"/>
        <v>1</v>
      </c>
      <c r="AG99" s="132" t="str">
        <f t="shared" ca="1" si="49"/>
        <v>Extremo</v>
      </c>
      <c r="AH99" s="127" t="s">
        <v>193</v>
      </c>
      <c r="AI99" s="119"/>
      <c r="AJ99" s="117"/>
      <c r="AK99" s="120"/>
      <c r="AL99" s="120"/>
      <c r="AM99" s="119"/>
      <c r="AN99" s="21"/>
      <c r="AO99" s="21"/>
      <c r="AP99" s="21"/>
      <c r="AQ99" s="21"/>
      <c r="AR99" s="21"/>
      <c r="AS99" s="21"/>
      <c r="AT99" s="21"/>
      <c r="AU99" s="21"/>
      <c r="AV99" s="21"/>
      <c r="AW99" s="21"/>
      <c r="AX99" s="21"/>
      <c r="AY99" s="21"/>
      <c r="AZ99" s="21"/>
      <c r="BA99" s="21"/>
      <c r="BB99" s="21"/>
      <c r="BC99" s="21"/>
      <c r="BD99" s="21"/>
      <c r="BE99" s="21"/>
      <c r="BF99" s="21"/>
      <c r="BG99" s="21"/>
      <c r="BH99" s="21"/>
    </row>
    <row r="100" spans="1:60" ht="103.5" customHeight="1" x14ac:dyDescent="0.3">
      <c r="A100" s="22"/>
      <c r="B100" s="140" t="s">
        <v>416</v>
      </c>
      <c r="C100" s="140" t="s">
        <v>410</v>
      </c>
      <c r="D100" s="166" t="s">
        <v>546</v>
      </c>
      <c r="E100" s="140" t="s">
        <v>194</v>
      </c>
      <c r="F100" s="197" t="s">
        <v>547</v>
      </c>
      <c r="G100" s="197" t="s">
        <v>548</v>
      </c>
      <c r="H100" s="170" t="str">
        <f t="shared" ref="H100:H102" si="53">CONCATENATE("Posibilidad de afectación"," ",E100," por"," ",F100," ","debido a"," ",G100)</f>
        <v>Posibilidad de afectación Económico y Reputacional por Incumplimiento de la Circular Externa No 002 de 2023 emitida por Colombia compra Eficiente  debido a La omision por parte de la supervicion de la realizacion del cierre del expediente electronico en la pataforma SECOP II</v>
      </c>
      <c r="I100" s="140" t="s">
        <v>200</v>
      </c>
      <c r="J100" s="196">
        <v>501</v>
      </c>
      <c r="K100" s="146" t="str">
        <f t="shared" si="50"/>
        <v>Alta</v>
      </c>
      <c r="L100" s="147">
        <f t="shared" si="51"/>
        <v>0.8</v>
      </c>
      <c r="M100" s="172" t="s">
        <v>147</v>
      </c>
      <c r="N100" s="147" t="str">
        <f ca="1">IF(NOT(ISERROR(MATCH(M100,'Tabla Impacto'!$B$221:$B$223,0))),'Tabla Impacto'!$F$223&amp;"Por favor no seleccionar los criterios de impacto(Afectación Económica o presupuestal y Pérdida Reputacional)",M100)</f>
        <v xml:space="preserve">     Entre 50 y 100 SMLMV </v>
      </c>
      <c r="O100" s="146"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147">
        <f t="shared" ca="1" si="52"/>
        <v>0.6</v>
      </c>
      <c r="Q100" s="148" t="str">
        <f t="shared" ca="1" si="41"/>
        <v>Alto</v>
      </c>
      <c r="R100" s="196">
        <v>1</v>
      </c>
      <c r="S100" s="175" t="s">
        <v>549</v>
      </c>
      <c r="T100" s="122" t="str">
        <f t="shared" si="42"/>
        <v>Probabilidad</v>
      </c>
      <c r="U100" s="127" t="s">
        <v>164</v>
      </c>
      <c r="V100" s="127" t="s">
        <v>172</v>
      </c>
      <c r="W100" s="129" t="str">
        <f t="shared" si="43"/>
        <v>40%</v>
      </c>
      <c r="X100" s="127" t="s">
        <v>175</v>
      </c>
      <c r="Y100" s="127" t="s">
        <v>180</v>
      </c>
      <c r="Z100" s="127" t="s">
        <v>184</v>
      </c>
      <c r="AA100" s="163" t="s">
        <v>221</v>
      </c>
      <c r="AB100" s="130">
        <f t="shared" si="44"/>
        <v>0.48</v>
      </c>
      <c r="AC100" s="131" t="str">
        <f t="shared" si="45"/>
        <v>Media</v>
      </c>
      <c r="AD100" s="129">
        <f t="shared" si="46"/>
        <v>0.48</v>
      </c>
      <c r="AE100" s="131" t="str">
        <f t="shared" ca="1" si="47"/>
        <v>Moderado</v>
      </c>
      <c r="AF100" s="129">
        <f t="shared" ca="1" si="48"/>
        <v>0.6</v>
      </c>
      <c r="AG100" s="132" t="str">
        <f t="shared" ca="1" si="49"/>
        <v>Moderado</v>
      </c>
      <c r="AH100" s="127" t="s">
        <v>195</v>
      </c>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row>
    <row r="101" spans="1:60" ht="66" customHeight="1" x14ac:dyDescent="0.3">
      <c r="A101" s="22"/>
      <c r="B101" s="22" t="s">
        <v>585</v>
      </c>
      <c r="C101" s="140" t="s">
        <v>410</v>
      </c>
      <c r="D101" s="166" t="s">
        <v>586</v>
      </c>
      <c r="E101" s="140" t="s">
        <v>194</v>
      </c>
      <c r="F101" s="196" t="s">
        <v>588</v>
      </c>
      <c r="G101" s="196" t="s">
        <v>589</v>
      </c>
      <c r="H101" s="170" t="str">
        <f t="shared" si="53"/>
        <v xml:space="preserve">Posibilidad de afectación Económico y Reputacional por no conformidad por parte de los  entes de control  debido a que el proceso no cuenta con un equipo multidisiciplinario en la planta de personal suficiente para elaborar estos instrumentos </v>
      </c>
      <c r="I101" s="140" t="s">
        <v>200</v>
      </c>
      <c r="J101" s="134">
        <v>12</v>
      </c>
      <c r="K101" s="146" t="str">
        <f t="shared" si="50"/>
        <v>Baja</v>
      </c>
      <c r="L101" s="147">
        <f t="shared" si="51"/>
        <v>0.4</v>
      </c>
      <c r="M101" s="172" t="s">
        <v>147</v>
      </c>
      <c r="N101" s="147" t="str">
        <f ca="1">IF(NOT(ISERROR(MATCH(M101,'Tabla Impacto'!$B$221:$B$223,0))),'Tabla Impacto'!$F$223&amp;"Por favor no seleccionar los criterios de impacto(Afectación Económica o presupuestal y Pérdida Reputacional)",M101)</f>
        <v xml:space="preserve">     Entre 50 y 100 SMLMV </v>
      </c>
      <c r="O101" s="146" t="str">
        <f ca="1">IF(OR(N101='Tabla Impacto'!$C$11,N101='Tabla Impacto'!$D$11),"Leve",IF(OR(N101='Tabla Impacto'!$C$12,N101='Tabla Impacto'!$D$12),"Menor",IF(OR(N101='Tabla Impacto'!$C$13,N101='Tabla Impacto'!$D$13),"Moderado",IF(OR(N101='Tabla Impacto'!$C$14,N101='Tabla Impacto'!$D$14),"Mayor",IF(OR(N101='Tabla Impacto'!$C$15,N101='Tabla Impacto'!$D$15),"Catastrófico","")))))</f>
        <v>Moderado</v>
      </c>
      <c r="P101" s="147">
        <f t="shared" ca="1" si="52"/>
        <v>0.6</v>
      </c>
      <c r="Q101" s="148" t="str">
        <f t="shared" ca="1" si="41"/>
        <v>Moderado</v>
      </c>
      <c r="R101" s="196">
        <v>1</v>
      </c>
      <c r="S101" s="196" t="s">
        <v>592</v>
      </c>
      <c r="T101" s="122" t="str">
        <f t="shared" si="42"/>
        <v>Probabilidad</v>
      </c>
      <c r="U101" s="127" t="s">
        <v>164</v>
      </c>
      <c r="V101" s="127" t="s">
        <v>172</v>
      </c>
      <c r="W101" s="129" t="str">
        <f t="shared" si="43"/>
        <v>40%</v>
      </c>
      <c r="X101" s="127" t="s">
        <v>175</v>
      </c>
      <c r="Y101" s="127" t="s">
        <v>180</v>
      </c>
      <c r="Z101" s="127" t="s">
        <v>184</v>
      </c>
      <c r="AA101" s="163" t="s">
        <v>221</v>
      </c>
      <c r="AB101" s="130">
        <f t="shared" si="44"/>
        <v>0.24</v>
      </c>
      <c r="AC101" s="131" t="str">
        <f t="shared" si="45"/>
        <v>Baja</v>
      </c>
      <c r="AD101" s="129">
        <f t="shared" si="46"/>
        <v>0.24</v>
      </c>
      <c r="AE101" s="131" t="str">
        <f t="shared" ca="1" si="47"/>
        <v>Moderado</v>
      </c>
      <c r="AF101" s="129">
        <f t="shared" ca="1" si="48"/>
        <v>0.6</v>
      </c>
      <c r="AG101" s="132" t="str">
        <f t="shared" ca="1" si="49"/>
        <v>Moderado</v>
      </c>
      <c r="AH101" s="127" t="s">
        <v>195</v>
      </c>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row>
    <row r="102" spans="1:60" ht="100.95" customHeight="1" x14ac:dyDescent="0.3">
      <c r="A102" s="22"/>
      <c r="B102" s="22" t="s">
        <v>585</v>
      </c>
      <c r="C102" s="140" t="s">
        <v>410</v>
      </c>
      <c r="D102" s="166" t="s">
        <v>587</v>
      </c>
      <c r="E102" s="140" t="s">
        <v>194</v>
      </c>
      <c r="F102" s="196" t="s">
        <v>590</v>
      </c>
      <c r="G102" s="196" t="s">
        <v>591</v>
      </c>
      <c r="H102" s="170" t="str">
        <f t="shared" si="53"/>
        <v xml:space="preserve">Posibilidad de afectación Económico y Reputacional por demanda por deterioro o pérdida de información  debido a no contar con bodegas propias y adecuadas para el almacenamiento de información documental </v>
      </c>
      <c r="I102" s="140" t="s">
        <v>200</v>
      </c>
      <c r="J102" s="134">
        <v>365</v>
      </c>
      <c r="K102" s="146" t="str">
        <f t="shared" si="50"/>
        <v>Media</v>
      </c>
      <c r="L102" s="147">
        <f t="shared" si="51"/>
        <v>0.6</v>
      </c>
      <c r="M102" s="172" t="s">
        <v>147</v>
      </c>
      <c r="N102" s="147" t="str">
        <f ca="1">IF(NOT(ISERROR(MATCH(M102,'Tabla Impacto'!$B$221:$B$223,0))),'Tabla Impacto'!$F$223&amp;"Por favor no seleccionar los criterios de impacto(Afectación Económica o presupuestal y Pérdida Reputacional)",M102)</f>
        <v xml:space="preserve">     Entre 50 y 100 SMLMV </v>
      </c>
      <c r="O102" s="146" t="str">
        <f ca="1">IF(OR(N102='Tabla Impacto'!$C$11,N102='Tabla Impacto'!$D$11),"Leve",IF(OR(N102='Tabla Impacto'!$C$12,N102='Tabla Impacto'!$D$12),"Menor",IF(OR(N102='Tabla Impacto'!$C$13,N102='Tabla Impacto'!$D$13),"Moderado",IF(OR(N102='Tabla Impacto'!$C$14,N102='Tabla Impacto'!$D$14),"Mayor",IF(OR(N102='Tabla Impacto'!$C$15,N102='Tabla Impacto'!$D$15),"Catastrófico","")))))</f>
        <v>Moderado</v>
      </c>
      <c r="P102" s="147">
        <f t="shared" ca="1" si="52"/>
        <v>0.6</v>
      </c>
      <c r="Q102" s="148" t="str">
        <f t="shared" ca="1" si="41"/>
        <v>Moderado</v>
      </c>
      <c r="R102" s="196">
        <v>2</v>
      </c>
      <c r="S102" s="196" t="s">
        <v>593</v>
      </c>
      <c r="T102" s="122" t="str">
        <f t="shared" si="42"/>
        <v>Probabilidad</v>
      </c>
      <c r="U102" s="127" t="s">
        <v>164</v>
      </c>
      <c r="V102" s="127" t="s">
        <v>172</v>
      </c>
      <c r="W102" s="129" t="str">
        <f t="shared" si="43"/>
        <v>40%</v>
      </c>
      <c r="X102" s="127" t="s">
        <v>175</v>
      </c>
      <c r="Y102" s="127" t="s">
        <v>180</v>
      </c>
      <c r="Z102" s="127" t="s">
        <v>184</v>
      </c>
      <c r="AA102" s="163" t="s">
        <v>221</v>
      </c>
      <c r="AB102" s="130">
        <f t="shared" si="44"/>
        <v>0.36</v>
      </c>
      <c r="AC102" s="131" t="str">
        <f t="shared" si="45"/>
        <v>Baja</v>
      </c>
      <c r="AD102" s="129">
        <f t="shared" si="46"/>
        <v>0.36</v>
      </c>
      <c r="AE102" s="131" t="str">
        <f t="shared" ca="1" si="47"/>
        <v>Moderado</v>
      </c>
      <c r="AF102" s="129">
        <f t="shared" ca="1" si="48"/>
        <v>0.6</v>
      </c>
      <c r="AG102" s="132" t="str">
        <f t="shared" ca="1" si="49"/>
        <v>Moderado</v>
      </c>
      <c r="AH102" s="127" t="s">
        <v>195</v>
      </c>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row>
    <row r="103" spans="1:60" ht="16.5" customHeight="1" x14ac:dyDescent="0.3">
      <c r="A103" s="22"/>
      <c r="B103" s="22"/>
      <c r="C103" s="22"/>
      <c r="D103" s="166"/>
      <c r="E103" s="22"/>
      <c r="F103" s="22"/>
      <c r="G103" s="22"/>
      <c r="H103" s="134"/>
      <c r="I103" s="22"/>
      <c r="J103" s="134"/>
      <c r="K103" s="134"/>
      <c r="L103" s="134"/>
      <c r="M103" s="134"/>
      <c r="N103" s="147"/>
      <c r="O103" s="134"/>
      <c r="P103" s="134"/>
      <c r="Q103" s="134"/>
      <c r="R103" s="134"/>
      <c r="S103" s="134"/>
      <c r="T103" s="134"/>
      <c r="U103" s="134"/>
      <c r="V103" s="134"/>
      <c r="W103" s="134"/>
      <c r="X103" s="134"/>
      <c r="Y103" s="134"/>
      <c r="Z103" s="134"/>
      <c r="AA103" s="134"/>
      <c r="AB103" s="134"/>
      <c r="AC103" s="134"/>
      <c r="AD103" s="134"/>
      <c r="AE103" s="134"/>
      <c r="AF103" s="134"/>
      <c r="AG103" s="134"/>
      <c r="AH103" s="134"/>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row>
    <row r="104" spans="1:60" ht="16.5" customHeight="1" x14ac:dyDescent="0.3">
      <c r="A104" s="22"/>
      <c r="B104" s="22"/>
      <c r="C104" s="22"/>
      <c r="D104" s="166"/>
      <c r="E104" s="22"/>
      <c r="F104" s="22"/>
      <c r="G104" s="22"/>
      <c r="H104" s="134"/>
      <c r="I104" s="22"/>
      <c r="J104" s="134"/>
      <c r="K104" s="134"/>
      <c r="L104" s="134"/>
      <c r="M104" s="134"/>
      <c r="N104" s="147"/>
      <c r="O104" s="134"/>
      <c r="P104" s="134"/>
      <c r="Q104" s="134"/>
      <c r="R104" s="134"/>
      <c r="S104" s="134"/>
      <c r="T104" s="134"/>
      <c r="U104" s="134"/>
      <c r="V104" s="134"/>
      <c r="W104" s="134"/>
      <c r="X104" s="134"/>
      <c r="Y104" s="134"/>
      <c r="Z104" s="134"/>
      <c r="AA104" s="134"/>
      <c r="AB104" s="134"/>
      <c r="AC104" s="134"/>
      <c r="AD104" s="134"/>
      <c r="AE104" s="134"/>
      <c r="AF104" s="134"/>
      <c r="AG104" s="134"/>
      <c r="AH104" s="134"/>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row>
    <row r="105" spans="1:60" ht="16.5" customHeight="1" x14ac:dyDescent="0.3">
      <c r="A105" s="22"/>
      <c r="B105" s="22"/>
      <c r="C105" s="22"/>
      <c r="D105" s="166"/>
      <c r="E105" s="22"/>
      <c r="F105" s="22"/>
      <c r="G105" s="22"/>
      <c r="H105" s="134"/>
      <c r="I105" s="22"/>
      <c r="J105" s="134"/>
      <c r="K105" s="134"/>
      <c r="L105" s="134"/>
      <c r="M105" s="134"/>
      <c r="N105" s="147"/>
      <c r="O105" s="134"/>
      <c r="P105" s="134"/>
      <c r="Q105" s="134"/>
      <c r="R105" s="134"/>
      <c r="S105" s="134"/>
      <c r="T105" s="134"/>
      <c r="U105" s="134"/>
      <c r="V105" s="134"/>
      <c r="W105" s="134"/>
      <c r="X105" s="134"/>
      <c r="Y105" s="134"/>
      <c r="Z105" s="134"/>
      <c r="AA105" s="134"/>
      <c r="AB105" s="134"/>
      <c r="AC105" s="134"/>
      <c r="AD105" s="134"/>
      <c r="AE105" s="134"/>
      <c r="AF105" s="134"/>
      <c r="AG105" s="134"/>
      <c r="AH105" s="134"/>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row>
    <row r="106" spans="1:60" ht="16.5" customHeight="1" x14ac:dyDescent="0.3">
      <c r="A106" s="22"/>
      <c r="B106" s="22"/>
      <c r="C106" s="22"/>
      <c r="D106" s="166"/>
      <c r="E106" s="22"/>
      <c r="F106" s="22"/>
      <c r="G106" s="22"/>
      <c r="H106" s="134"/>
      <c r="I106" s="22"/>
      <c r="J106" s="134"/>
      <c r="K106" s="134"/>
      <c r="L106" s="134"/>
      <c r="M106" s="134"/>
      <c r="N106" s="147"/>
      <c r="O106" s="134"/>
      <c r="P106" s="134"/>
      <c r="Q106" s="134"/>
      <c r="R106" s="134"/>
      <c r="S106" s="134"/>
      <c r="T106" s="134"/>
      <c r="U106" s="134"/>
      <c r="V106" s="134"/>
      <c r="W106" s="134"/>
      <c r="X106" s="134"/>
      <c r="Y106" s="134"/>
      <c r="Z106" s="134"/>
      <c r="AA106" s="134"/>
      <c r="AB106" s="134"/>
      <c r="AC106" s="134"/>
      <c r="AD106" s="134"/>
      <c r="AE106" s="134"/>
      <c r="AF106" s="134"/>
      <c r="AG106" s="134"/>
      <c r="AH106" s="134"/>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row>
    <row r="107" spans="1:60" ht="16.5" customHeight="1" x14ac:dyDescent="0.3">
      <c r="A107" s="22"/>
      <c r="B107" s="22"/>
      <c r="C107" s="22"/>
      <c r="D107" s="166"/>
      <c r="E107" s="22"/>
      <c r="F107" s="22"/>
      <c r="G107" s="22"/>
      <c r="H107" s="134"/>
      <c r="I107" s="22"/>
      <c r="J107" s="134"/>
      <c r="K107" s="134"/>
      <c r="L107" s="134"/>
      <c r="M107" s="134"/>
      <c r="N107" s="147"/>
      <c r="O107" s="134"/>
      <c r="P107" s="134"/>
      <c r="Q107" s="134"/>
      <c r="R107" s="134"/>
      <c r="S107" s="134"/>
      <c r="T107" s="134"/>
      <c r="U107" s="134"/>
      <c r="V107" s="134"/>
      <c r="W107" s="134"/>
      <c r="X107" s="134"/>
      <c r="Y107" s="134"/>
      <c r="Z107" s="134"/>
      <c r="AA107" s="134"/>
      <c r="AB107" s="134"/>
      <c r="AC107" s="134"/>
      <c r="AD107" s="134"/>
      <c r="AE107" s="134"/>
      <c r="AF107" s="134"/>
      <c r="AG107" s="134"/>
      <c r="AH107" s="134"/>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row>
    <row r="108" spans="1:60" ht="16.5" customHeight="1" x14ac:dyDescent="0.3">
      <c r="A108" s="22"/>
      <c r="B108" s="22"/>
      <c r="C108" s="22"/>
      <c r="D108" s="166"/>
      <c r="E108" s="22"/>
      <c r="F108" s="22"/>
      <c r="G108" s="22"/>
      <c r="H108" s="134"/>
      <c r="I108" s="22"/>
      <c r="J108" s="134"/>
      <c r="K108" s="134"/>
      <c r="L108" s="134"/>
      <c r="M108" s="134"/>
      <c r="N108" s="147"/>
      <c r="O108" s="134"/>
      <c r="P108" s="134"/>
      <c r="Q108" s="134"/>
      <c r="R108" s="134"/>
      <c r="S108" s="134"/>
      <c r="T108" s="134"/>
      <c r="U108" s="134"/>
      <c r="V108" s="134"/>
      <c r="W108" s="134"/>
      <c r="X108" s="134"/>
      <c r="Y108" s="134"/>
      <c r="Z108" s="134"/>
      <c r="AA108" s="134"/>
      <c r="AB108" s="134"/>
      <c r="AC108" s="134"/>
      <c r="AD108" s="134"/>
      <c r="AE108" s="134"/>
      <c r="AF108" s="134"/>
      <c r="AG108" s="134"/>
      <c r="AH108" s="134"/>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row>
    <row r="109" spans="1:60" ht="16.5" customHeight="1" x14ac:dyDescent="0.3">
      <c r="A109" s="22"/>
      <c r="B109" s="22"/>
      <c r="C109" s="22"/>
      <c r="D109" s="166"/>
      <c r="E109" s="22"/>
      <c r="F109" s="22"/>
      <c r="G109" s="22"/>
      <c r="H109" s="134"/>
      <c r="I109" s="22"/>
      <c r="J109" s="134"/>
      <c r="K109" s="134"/>
      <c r="L109" s="134"/>
      <c r="M109" s="134"/>
      <c r="N109" s="147"/>
      <c r="O109" s="134"/>
      <c r="P109" s="134"/>
      <c r="Q109" s="134"/>
      <c r="R109" s="134"/>
      <c r="S109" s="134"/>
      <c r="T109" s="134"/>
      <c r="U109" s="134"/>
      <c r="V109" s="134"/>
      <c r="W109" s="134"/>
      <c r="X109" s="134"/>
      <c r="Y109" s="134"/>
      <c r="Z109" s="134"/>
      <c r="AA109" s="134"/>
      <c r="AB109" s="134"/>
      <c r="AC109" s="134"/>
      <c r="AD109" s="134"/>
      <c r="AE109" s="134"/>
      <c r="AF109" s="134"/>
      <c r="AG109" s="134"/>
      <c r="AH109" s="134"/>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row>
    <row r="110" spans="1:60" ht="16.5" customHeight="1" x14ac:dyDescent="0.3">
      <c r="A110" s="22"/>
      <c r="B110" s="22"/>
      <c r="C110" s="22"/>
      <c r="D110" s="166"/>
      <c r="E110" s="22"/>
      <c r="F110" s="22"/>
      <c r="G110" s="22"/>
      <c r="H110" s="134"/>
      <c r="I110" s="22"/>
      <c r="J110" s="134"/>
      <c r="K110" s="134"/>
      <c r="L110" s="134"/>
      <c r="M110" s="134"/>
      <c r="N110" s="147"/>
      <c r="O110" s="134"/>
      <c r="P110" s="134"/>
      <c r="Q110" s="134"/>
      <c r="R110" s="134"/>
      <c r="S110" s="134"/>
      <c r="T110" s="134"/>
      <c r="U110" s="134"/>
      <c r="V110" s="134"/>
      <c r="W110" s="134"/>
      <c r="X110" s="134"/>
      <c r="Y110" s="134"/>
      <c r="Z110" s="134"/>
      <c r="AA110" s="134"/>
      <c r="AB110" s="134"/>
      <c r="AC110" s="134"/>
      <c r="AD110" s="134"/>
      <c r="AE110" s="134"/>
      <c r="AF110" s="134"/>
      <c r="AG110" s="134"/>
      <c r="AH110" s="134"/>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row>
    <row r="111" spans="1:60" ht="16.5" customHeight="1" x14ac:dyDescent="0.3">
      <c r="A111" s="22"/>
      <c r="B111" s="22"/>
      <c r="C111" s="22"/>
      <c r="D111" s="166"/>
      <c r="E111" s="22"/>
      <c r="F111" s="22"/>
      <c r="G111" s="22"/>
      <c r="H111" s="134"/>
      <c r="I111" s="22"/>
      <c r="J111" s="134"/>
      <c r="K111" s="134"/>
      <c r="L111" s="134"/>
      <c r="M111" s="134"/>
      <c r="N111" s="147"/>
      <c r="O111" s="134"/>
      <c r="P111" s="134"/>
      <c r="Q111" s="134"/>
      <c r="R111" s="134"/>
      <c r="S111" s="134"/>
      <c r="T111" s="134"/>
      <c r="U111" s="134"/>
      <c r="V111" s="134"/>
      <c r="W111" s="134"/>
      <c r="X111" s="134"/>
      <c r="Y111" s="134"/>
      <c r="Z111" s="134"/>
      <c r="AA111" s="134"/>
      <c r="AB111" s="134"/>
      <c r="AC111" s="134"/>
      <c r="AD111" s="134"/>
      <c r="AE111" s="134"/>
      <c r="AF111" s="134"/>
      <c r="AG111" s="134"/>
      <c r="AH111" s="134"/>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row>
    <row r="112" spans="1:60" ht="16.5" customHeight="1" x14ac:dyDescent="0.3">
      <c r="A112" s="22"/>
      <c r="B112" s="22"/>
      <c r="C112" s="22"/>
      <c r="D112" s="166"/>
      <c r="E112" s="22"/>
      <c r="F112" s="22"/>
      <c r="G112" s="22"/>
      <c r="H112" s="134"/>
      <c r="I112" s="22"/>
      <c r="J112" s="134"/>
      <c r="K112" s="134"/>
      <c r="L112" s="134"/>
      <c r="M112" s="134"/>
      <c r="N112" s="147"/>
      <c r="O112" s="134"/>
      <c r="P112" s="134"/>
      <c r="Q112" s="134"/>
      <c r="R112" s="134"/>
      <c r="S112" s="134"/>
      <c r="T112" s="134"/>
      <c r="U112" s="134"/>
      <c r="V112" s="134"/>
      <c r="W112" s="134"/>
      <c r="X112" s="134"/>
      <c r="Y112" s="134"/>
      <c r="Z112" s="134"/>
      <c r="AA112" s="134"/>
      <c r="AB112" s="134"/>
      <c r="AC112" s="134"/>
      <c r="AD112" s="134"/>
      <c r="AE112" s="134"/>
      <c r="AF112" s="134"/>
      <c r="AG112" s="134"/>
      <c r="AH112" s="134"/>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row>
    <row r="113" spans="1:60" ht="16.5" customHeight="1" x14ac:dyDescent="0.3">
      <c r="A113" s="22"/>
      <c r="B113" s="22"/>
      <c r="C113" s="22"/>
      <c r="D113" s="166"/>
      <c r="E113" s="22"/>
      <c r="F113" s="22"/>
      <c r="G113" s="22"/>
      <c r="H113" s="134"/>
      <c r="I113" s="22"/>
      <c r="J113" s="134"/>
      <c r="K113" s="134"/>
      <c r="L113" s="134"/>
      <c r="M113" s="134"/>
      <c r="N113" s="147"/>
      <c r="O113" s="134"/>
      <c r="P113" s="134"/>
      <c r="Q113" s="134"/>
      <c r="R113" s="134"/>
      <c r="S113" s="134"/>
      <c r="T113" s="134"/>
      <c r="U113" s="134"/>
      <c r="V113" s="134"/>
      <c r="W113" s="134"/>
      <c r="X113" s="134"/>
      <c r="Y113" s="134"/>
      <c r="Z113" s="134"/>
      <c r="AA113" s="134"/>
      <c r="AB113" s="134"/>
      <c r="AC113" s="134"/>
      <c r="AD113" s="134"/>
      <c r="AE113" s="134"/>
      <c r="AF113" s="134"/>
      <c r="AG113" s="134"/>
      <c r="AH113" s="134"/>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row>
    <row r="114" spans="1:60" ht="16.5" customHeight="1" x14ac:dyDescent="0.3">
      <c r="A114" s="22"/>
      <c r="B114" s="22"/>
      <c r="C114" s="22"/>
      <c r="D114" s="166"/>
      <c r="E114" s="22"/>
      <c r="F114" s="22"/>
      <c r="G114" s="22"/>
      <c r="H114" s="134"/>
      <c r="I114" s="22"/>
      <c r="J114" s="134"/>
      <c r="K114" s="134"/>
      <c r="L114" s="134"/>
      <c r="M114" s="134"/>
      <c r="N114" s="147"/>
      <c r="O114" s="134"/>
      <c r="P114" s="134"/>
      <c r="Q114" s="134"/>
      <c r="R114" s="134"/>
      <c r="S114" s="134"/>
      <c r="T114" s="134"/>
      <c r="U114" s="134"/>
      <c r="V114" s="134"/>
      <c r="W114" s="134"/>
      <c r="X114" s="134"/>
      <c r="Y114" s="134"/>
      <c r="Z114" s="134"/>
      <c r="AA114" s="134"/>
      <c r="AB114" s="134"/>
      <c r="AC114" s="134"/>
      <c r="AD114" s="134"/>
      <c r="AE114" s="134"/>
      <c r="AF114" s="134"/>
      <c r="AG114" s="134"/>
      <c r="AH114" s="134"/>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row>
    <row r="115" spans="1:60" ht="16.5" customHeight="1" x14ac:dyDescent="0.3">
      <c r="A115" s="22"/>
      <c r="B115" s="22"/>
      <c r="C115" s="22"/>
      <c r="D115" s="166"/>
      <c r="E115" s="22"/>
      <c r="F115" s="22"/>
      <c r="G115" s="22"/>
      <c r="H115" s="134"/>
      <c r="I115" s="22"/>
      <c r="J115" s="134"/>
      <c r="K115" s="134"/>
      <c r="L115" s="134"/>
      <c r="M115" s="134"/>
      <c r="N115" s="147"/>
      <c r="O115" s="134"/>
      <c r="P115" s="134"/>
      <c r="Q115" s="134"/>
      <c r="R115" s="134"/>
      <c r="S115" s="134"/>
      <c r="T115" s="134"/>
      <c r="U115" s="134"/>
      <c r="V115" s="134"/>
      <c r="W115" s="134"/>
      <c r="X115" s="134"/>
      <c r="Y115" s="134"/>
      <c r="Z115" s="134"/>
      <c r="AA115" s="134"/>
      <c r="AB115" s="134"/>
      <c r="AC115" s="134"/>
      <c r="AD115" s="134"/>
      <c r="AE115" s="134"/>
      <c r="AF115" s="134"/>
      <c r="AG115" s="134"/>
      <c r="AH115" s="134"/>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row>
    <row r="116" spans="1:60" ht="16.5" customHeight="1" x14ac:dyDescent="0.3">
      <c r="A116" s="22"/>
      <c r="B116" s="22"/>
      <c r="C116" s="22"/>
      <c r="D116" s="166"/>
      <c r="E116" s="22"/>
      <c r="F116" s="22"/>
      <c r="G116" s="22"/>
      <c r="H116" s="134"/>
      <c r="I116" s="22"/>
      <c r="J116" s="134"/>
      <c r="K116" s="134"/>
      <c r="L116" s="134"/>
      <c r="M116" s="134"/>
      <c r="N116" s="147"/>
      <c r="O116" s="134"/>
      <c r="P116" s="134"/>
      <c r="Q116" s="134"/>
      <c r="R116" s="134"/>
      <c r="S116" s="134"/>
      <c r="T116" s="134"/>
      <c r="U116" s="134"/>
      <c r="V116" s="134"/>
      <c r="W116" s="134"/>
      <c r="X116" s="134"/>
      <c r="Y116" s="134"/>
      <c r="Z116" s="134"/>
      <c r="AA116" s="134"/>
      <c r="AB116" s="134"/>
      <c r="AC116" s="134"/>
      <c r="AD116" s="134"/>
      <c r="AE116" s="134"/>
      <c r="AF116" s="134"/>
      <c r="AG116" s="134"/>
      <c r="AH116" s="134"/>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row>
    <row r="117" spans="1:60" ht="16.5" customHeight="1" x14ac:dyDescent="0.3">
      <c r="A117" s="22"/>
      <c r="B117" s="22"/>
      <c r="C117" s="22"/>
      <c r="D117" s="166"/>
      <c r="E117" s="22"/>
      <c r="F117" s="22"/>
      <c r="G117" s="22"/>
      <c r="H117" s="134"/>
      <c r="I117" s="22"/>
      <c r="J117" s="134"/>
      <c r="K117" s="134"/>
      <c r="L117" s="134"/>
      <c r="M117" s="134"/>
      <c r="N117" s="147"/>
      <c r="O117" s="134"/>
      <c r="P117" s="134"/>
      <c r="Q117" s="134"/>
      <c r="R117" s="134"/>
      <c r="S117" s="134"/>
      <c r="T117" s="134"/>
      <c r="U117" s="134"/>
      <c r="V117" s="134"/>
      <c r="W117" s="134"/>
      <c r="X117" s="134"/>
      <c r="Y117" s="134"/>
      <c r="Z117" s="134"/>
      <c r="AA117" s="134"/>
      <c r="AB117" s="134"/>
      <c r="AC117" s="134"/>
      <c r="AD117" s="134"/>
      <c r="AE117" s="134"/>
      <c r="AF117" s="134"/>
      <c r="AG117" s="134"/>
      <c r="AH117" s="134"/>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row>
    <row r="118" spans="1:60" ht="16.5" customHeight="1" x14ac:dyDescent="0.3">
      <c r="A118" s="22"/>
      <c r="B118" s="22"/>
      <c r="C118" s="22"/>
      <c r="D118" s="166"/>
      <c r="E118" s="22"/>
      <c r="F118" s="22"/>
      <c r="G118" s="22"/>
      <c r="H118" s="134"/>
      <c r="I118" s="22"/>
      <c r="J118" s="134"/>
      <c r="K118" s="134"/>
      <c r="L118" s="134"/>
      <c r="M118" s="134"/>
      <c r="N118" s="147"/>
      <c r="O118" s="134"/>
      <c r="P118" s="134"/>
      <c r="Q118" s="134"/>
      <c r="R118" s="134"/>
      <c r="S118" s="134"/>
      <c r="T118" s="134"/>
      <c r="U118" s="134"/>
      <c r="V118" s="134"/>
      <c r="W118" s="134"/>
      <c r="X118" s="134"/>
      <c r="Y118" s="134"/>
      <c r="Z118" s="134"/>
      <c r="AA118" s="134"/>
      <c r="AB118" s="134"/>
      <c r="AC118" s="134"/>
      <c r="AD118" s="134"/>
      <c r="AE118" s="134"/>
      <c r="AF118" s="134"/>
      <c r="AG118" s="134"/>
      <c r="AH118" s="134"/>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row>
    <row r="119" spans="1:60" ht="16.5" customHeight="1" x14ac:dyDescent="0.3">
      <c r="A119" s="22"/>
      <c r="B119" s="22"/>
      <c r="C119" s="22"/>
      <c r="D119" s="166"/>
      <c r="E119" s="22"/>
      <c r="F119" s="22"/>
      <c r="G119" s="22"/>
      <c r="H119" s="134"/>
      <c r="I119" s="22"/>
      <c r="J119" s="134"/>
      <c r="K119" s="134"/>
      <c r="L119" s="134"/>
      <c r="M119" s="134"/>
      <c r="N119" s="147"/>
      <c r="O119" s="134"/>
      <c r="P119" s="134"/>
      <c r="Q119" s="134"/>
      <c r="R119" s="134"/>
      <c r="S119" s="134"/>
      <c r="T119" s="134"/>
      <c r="U119" s="134"/>
      <c r="V119" s="134"/>
      <c r="W119" s="134"/>
      <c r="X119" s="134"/>
      <c r="Y119" s="134"/>
      <c r="Z119" s="134"/>
      <c r="AA119" s="134"/>
      <c r="AB119" s="134"/>
      <c r="AC119" s="134"/>
      <c r="AD119" s="134"/>
      <c r="AE119" s="134"/>
      <c r="AF119" s="134"/>
      <c r="AG119" s="134"/>
      <c r="AH119" s="134"/>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row>
    <row r="120" spans="1:60" ht="16.5" customHeight="1" x14ac:dyDescent="0.3">
      <c r="A120" s="22"/>
      <c r="B120" s="22"/>
      <c r="C120" s="22"/>
      <c r="D120" s="166"/>
      <c r="E120" s="22"/>
      <c r="F120" s="22"/>
      <c r="G120" s="22"/>
      <c r="H120" s="134"/>
      <c r="I120" s="22"/>
      <c r="J120" s="134"/>
      <c r="K120" s="134"/>
      <c r="L120" s="134"/>
      <c r="M120" s="134"/>
      <c r="N120" s="147"/>
      <c r="O120" s="134"/>
      <c r="P120" s="134"/>
      <c r="Q120" s="134"/>
      <c r="R120" s="134"/>
      <c r="S120" s="134"/>
      <c r="T120" s="134"/>
      <c r="U120" s="134"/>
      <c r="V120" s="134"/>
      <c r="W120" s="134"/>
      <c r="X120" s="134"/>
      <c r="Y120" s="134"/>
      <c r="Z120" s="134"/>
      <c r="AA120" s="134"/>
      <c r="AB120" s="134"/>
      <c r="AC120" s="134"/>
      <c r="AD120" s="134"/>
      <c r="AE120" s="134"/>
      <c r="AF120" s="134"/>
      <c r="AG120" s="134"/>
      <c r="AH120" s="134"/>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row>
    <row r="121" spans="1:60" ht="16.5" customHeight="1" x14ac:dyDescent="0.3">
      <c r="A121" s="22"/>
      <c r="B121" s="22"/>
      <c r="C121" s="22"/>
      <c r="D121" s="166"/>
      <c r="E121" s="22"/>
      <c r="F121" s="22"/>
      <c r="G121" s="22"/>
      <c r="H121" s="134"/>
      <c r="I121" s="22"/>
      <c r="J121" s="134"/>
      <c r="K121" s="134"/>
      <c r="L121" s="134"/>
      <c r="M121" s="134"/>
      <c r="N121" s="147"/>
      <c r="O121" s="134"/>
      <c r="P121" s="134"/>
      <c r="Q121" s="134"/>
      <c r="R121" s="134"/>
      <c r="S121" s="134"/>
      <c r="T121" s="134"/>
      <c r="U121" s="134"/>
      <c r="V121" s="134"/>
      <c r="W121" s="134"/>
      <c r="X121" s="134"/>
      <c r="Y121" s="134"/>
      <c r="Z121" s="134"/>
      <c r="AA121" s="134"/>
      <c r="AB121" s="134"/>
      <c r="AC121" s="134"/>
      <c r="AD121" s="134"/>
      <c r="AE121" s="134"/>
      <c r="AF121" s="134"/>
      <c r="AG121" s="134"/>
      <c r="AH121" s="134"/>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row>
    <row r="122" spans="1:60" ht="16.5" customHeight="1" x14ac:dyDescent="0.3">
      <c r="A122" s="22"/>
      <c r="B122" s="22"/>
      <c r="C122" s="22"/>
      <c r="D122" s="166"/>
      <c r="E122" s="22"/>
      <c r="F122" s="22"/>
      <c r="G122" s="22"/>
      <c r="H122" s="134"/>
      <c r="I122" s="22"/>
      <c r="J122" s="134"/>
      <c r="K122" s="134"/>
      <c r="L122" s="134"/>
      <c r="M122" s="134"/>
      <c r="N122" s="147"/>
      <c r="O122" s="134"/>
      <c r="P122" s="134"/>
      <c r="Q122" s="134"/>
      <c r="R122" s="134"/>
      <c r="S122" s="134"/>
      <c r="T122" s="134"/>
      <c r="U122" s="134"/>
      <c r="V122" s="134"/>
      <c r="W122" s="134"/>
      <c r="X122" s="134"/>
      <c r="Y122" s="134"/>
      <c r="Z122" s="134"/>
      <c r="AA122" s="134"/>
      <c r="AB122" s="134"/>
      <c r="AC122" s="134"/>
      <c r="AD122" s="134"/>
      <c r="AE122" s="134"/>
      <c r="AF122" s="134"/>
      <c r="AG122" s="134"/>
      <c r="AH122" s="134"/>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row>
    <row r="123" spans="1:60" ht="16.5" customHeight="1" x14ac:dyDescent="0.3">
      <c r="A123" s="22"/>
      <c r="B123" s="22"/>
      <c r="C123" s="22"/>
      <c r="D123" s="166"/>
      <c r="E123" s="22"/>
      <c r="F123" s="22"/>
      <c r="G123" s="22"/>
      <c r="H123" s="134"/>
      <c r="I123" s="22"/>
      <c r="J123" s="134"/>
      <c r="K123" s="134"/>
      <c r="L123" s="134"/>
      <c r="M123" s="134"/>
      <c r="N123" s="147"/>
      <c r="O123" s="134"/>
      <c r="P123" s="134"/>
      <c r="Q123" s="134"/>
      <c r="R123" s="134"/>
      <c r="S123" s="134"/>
      <c r="T123" s="134"/>
      <c r="U123" s="134"/>
      <c r="V123" s="134"/>
      <c r="W123" s="134"/>
      <c r="X123" s="134"/>
      <c r="Y123" s="134"/>
      <c r="Z123" s="134"/>
      <c r="AA123" s="134"/>
      <c r="AB123" s="134"/>
      <c r="AC123" s="134"/>
      <c r="AD123" s="134"/>
      <c r="AE123" s="134"/>
      <c r="AF123" s="134"/>
      <c r="AG123" s="134"/>
      <c r="AH123" s="134"/>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row>
    <row r="124" spans="1:60" ht="16.5" customHeight="1" x14ac:dyDescent="0.3">
      <c r="A124" s="22"/>
      <c r="B124" s="22"/>
      <c r="C124" s="22"/>
      <c r="D124" s="166"/>
      <c r="E124" s="22"/>
      <c r="F124" s="22"/>
      <c r="G124" s="22"/>
      <c r="H124" s="134"/>
      <c r="I124" s="22"/>
      <c r="J124" s="134"/>
      <c r="K124" s="134"/>
      <c r="L124" s="134"/>
      <c r="M124" s="134"/>
      <c r="N124" s="147"/>
      <c r="O124" s="134"/>
      <c r="P124" s="134"/>
      <c r="Q124" s="134"/>
      <c r="R124" s="134"/>
      <c r="S124" s="134"/>
      <c r="T124" s="134"/>
      <c r="U124" s="134"/>
      <c r="V124" s="134"/>
      <c r="W124" s="134"/>
      <c r="X124" s="134"/>
      <c r="Y124" s="134"/>
      <c r="Z124" s="134"/>
      <c r="AA124" s="134"/>
      <c r="AB124" s="134"/>
      <c r="AC124" s="134"/>
      <c r="AD124" s="134"/>
      <c r="AE124" s="134"/>
      <c r="AF124" s="134"/>
      <c r="AG124" s="134"/>
      <c r="AH124" s="134"/>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row>
    <row r="125" spans="1:60" ht="16.5" customHeight="1" x14ac:dyDescent="0.3">
      <c r="A125" s="22"/>
      <c r="B125" s="22"/>
      <c r="C125" s="22"/>
      <c r="D125" s="166"/>
      <c r="E125" s="22"/>
      <c r="F125" s="22"/>
      <c r="G125" s="22"/>
      <c r="H125" s="134"/>
      <c r="I125" s="22"/>
      <c r="J125" s="134"/>
      <c r="K125" s="134"/>
      <c r="L125" s="134"/>
      <c r="M125" s="134"/>
      <c r="N125" s="147"/>
      <c r="O125" s="134"/>
      <c r="P125" s="134"/>
      <c r="Q125" s="134"/>
      <c r="R125" s="134"/>
      <c r="S125" s="134"/>
      <c r="T125" s="134"/>
      <c r="U125" s="134"/>
      <c r="V125" s="134"/>
      <c r="W125" s="134"/>
      <c r="X125" s="134"/>
      <c r="Y125" s="134"/>
      <c r="Z125" s="134"/>
      <c r="AA125" s="134"/>
      <c r="AB125" s="134"/>
      <c r="AC125" s="134"/>
      <c r="AD125" s="134"/>
      <c r="AE125" s="134"/>
      <c r="AF125" s="134"/>
      <c r="AG125" s="134"/>
      <c r="AH125" s="134"/>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row>
    <row r="126" spans="1:60" ht="16.5" customHeight="1" x14ac:dyDescent="0.3">
      <c r="A126" s="22"/>
      <c r="B126" s="22"/>
      <c r="C126" s="22"/>
      <c r="D126" s="166"/>
      <c r="E126" s="22"/>
      <c r="F126" s="22"/>
      <c r="G126" s="22"/>
      <c r="H126" s="134"/>
      <c r="I126" s="22"/>
      <c r="J126" s="134"/>
      <c r="K126" s="134"/>
      <c r="L126" s="134"/>
      <c r="M126" s="134"/>
      <c r="N126" s="147"/>
      <c r="O126" s="134"/>
      <c r="P126" s="134"/>
      <c r="Q126" s="134"/>
      <c r="R126" s="134"/>
      <c r="S126" s="134"/>
      <c r="T126" s="134"/>
      <c r="U126" s="134"/>
      <c r="V126" s="134"/>
      <c r="W126" s="134"/>
      <c r="X126" s="134"/>
      <c r="Y126" s="134"/>
      <c r="Z126" s="134"/>
      <c r="AA126" s="134"/>
      <c r="AB126" s="134"/>
      <c r="AC126" s="134"/>
      <c r="AD126" s="134"/>
      <c r="AE126" s="134"/>
      <c r="AF126" s="134"/>
      <c r="AG126" s="134"/>
      <c r="AH126" s="134"/>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row>
    <row r="127" spans="1:60" ht="16.5" customHeight="1" x14ac:dyDescent="0.3">
      <c r="A127" s="22"/>
      <c r="B127" s="22"/>
      <c r="C127" s="22"/>
      <c r="D127" s="166"/>
      <c r="E127" s="22"/>
      <c r="F127" s="22"/>
      <c r="G127" s="22"/>
      <c r="H127" s="134"/>
      <c r="I127" s="22"/>
      <c r="J127" s="134"/>
      <c r="K127" s="134"/>
      <c r="L127" s="134"/>
      <c r="M127" s="134"/>
      <c r="N127" s="147"/>
      <c r="O127" s="134"/>
      <c r="P127" s="134"/>
      <c r="Q127" s="134"/>
      <c r="R127" s="134"/>
      <c r="S127" s="134"/>
      <c r="T127" s="134"/>
      <c r="U127" s="134"/>
      <c r="V127" s="134"/>
      <c r="W127" s="134"/>
      <c r="X127" s="134"/>
      <c r="Y127" s="134"/>
      <c r="Z127" s="134"/>
      <c r="AA127" s="134"/>
      <c r="AB127" s="134"/>
      <c r="AC127" s="134"/>
      <c r="AD127" s="134"/>
      <c r="AE127" s="134"/>
      <c r="AF127" s="134"/>
      <c r="AG127" s="134"/>
      <c r="AH127" s="134"/>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row>
    <row r="128" spans="1:60" ht="16.5" customHeight="1" x14ac:dyDescent="0.3">
      <c r="A128" s="22"/>
      <c r="B128" s="22"/>
      <c r="C128" s="22"/>
      <c r="D128" s="166"/>
      <c r="E128" s="22"/>
      <c r="F128" s="22"/>
      <c r="G128" s="22"/>
      <c r="H128" s="134"/>
      <c r="I128" s="22"/>
      <c r="J128" s="134"/>
      <c r="K128" s="134"/>
      <c r="L128" s="134"/>
      <c r="M128" s="134"/>
      <c r="N128" s="147"/>
      <c r="O128" s="134"/>
      <c r="P128" s="134"/>
      <c r="Q128" s="134"/>
      <c r="R128" s="134"/>
      <c r="S128" s="134"/>
      <c r="T128" s="134"/>
      <c r="U128" s="134"/>
      <c r="V128" s="134"/>
      <c r="W128" s="134"/>
      <c r="X128" s="134"/>
      <c r="Y128" s="134"/>
      <c r="Z128" s="134"/>
      <c r="AA128" s="134"/>
      <c r="AB128" s="134"/>
      <c r="AC128" s="134"/>
      <c r="AD128" s="134"/>
      <c r="AE128" s="134"/>
      <c r="AF128" s="134"/>
      <c r="AG128" s="134"/>
      <c r="AH128" s="134"/>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row>
    <row r="129" spans="1:60" ht="16.5" customHeight="1" x14ac:dyDescent="0.3">
      <c r="A129" s="22"/>
      <c r="B129" s="22"/>
      <c r="C129" s="22"/>
      <c r="D129" s="166"/>
      <c r="E129" s="22"/>
      <c r="F129" s="22"/>
      <c r="G129" s="22"/>
      <c r="H129" s="134"/>
      <c r="I129" s="22"/>
      <c r="J129" s="134"/>
      <c r="K129" s="134"/>
      <c r="L129" s="134"/>
      <c r="M129" s="134"/>
      <c r="N129" s="147"/>
      <c r="O129" s="134"/>
      <c r="P129" s="134"/>
      <c r="Q129" s="134"/>
      <c r="R129" s="134"/>
      <c r="S129" s="134"/>
      <c r="T129" s="134"/>
      <c r="U129" s="134"/>
      <c r="V129" s="134"/>
      <c r="W129" s="134"/>
      <c r="X129" s="134"/>
      <c r="Y129" s="134"/>
      <c r="Z129" s="134"/>
      <c r="AA129" s="134"/>
      <c r="AB129" s="134"/>
      <c r="AC129" s="134"/>
      <c r="AD129" s="134"/>
      <c r="AE129" s="134"/>
      <c r="AF129" s="134"/>
      <c r="AG129" s="134"/>
      <c r="AH129" s="134"/>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row>
    <row r="130" spans="1:60" ht="16.5" customHeight="1" x14ac:dyDescent="0.3">
      <c r="A130" s="22"/>
      <c r="B130" s="22"/>
      <c r="C130" s="22"/>
      <c r="D130" s="166"/>
      <c r="E130" s="22"/>
      <c r="F130" s="22"/>
      <c r="G130" s="22"/>
      <c r="H130" s="134"/>
      <c r="I130" s="22"/>
      <c r="J130" s="134"/>
      <c r="K130" s="134"/>
      <c r="L130" s="134"/>
      <c r="M130" s="134"/>
      <c r="N130" s="147"/>
      <c r="O130" s="134"/>
      <c r="P130" s="134"/>
      <c r="Q130" s="134"/>
      <c r="R130" s="134"/>
      <c r="S130" s="134"/>
      <c r="T130" s="134"/>
      <c r="U130" s="134"/>
      <c r="V130" s="134"/>
      <c r="W130" s="134"/>
      <c r="X130" s="134"/>
      <c r="Y130" s="134"/>
      <c r="Z130" s="134"/>
      <c r="AA130" s="134"/>
      <c r="AB130" s="134"/>
      <c r="AC130" s="134"/>
      <c r="AD130" s="134"/>
      <c r="AE130" s="134"/>
      <c r="AF130" s="134"/>
      <c r="AG130" s="134"/>
      <c r="AH130" s="134"/>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row>
    <row r="131" spans="1:60" ht="16.5" customHeight="1" x14ac:dyDescent="0.3">
      <c r="A131" s="22"/>
      <c r="B131" s="22"/>
      <c r="C131" s="22"/>
      <c r="D131" s="166"/>
      <c r="E131" s="22"/>
      <c r="F131" s="22"/>
      <c r="G131" s="22"/>
      <c r="H131" s="134"/>
      <c r="I131" s="22"/>
      <c r="J131" s="134"/>
      <c r="K131" s="134"/>
      <c r="L131" s="134"/>
      <c r="M131" s="134"/>
      <c r="N131" s="147"/>
      <c r="O131" s="134"/>
      <c r="P131" s="134"/>
      <c r="Q131" s="134"/>
      <c r="R131" s="134"/>
      <c r="S131" s="134"/>
      <c r="T131" s="134"/>
      <c r="U131" s="134"/>
      <c r="V131" s="134"/>
      <c r="W131" s="134"/>
      <c r="X131" s="134"/>
      <c r="Y131" s="134"/>
      <c r="Z131" s="134"/>
      <c r="AA131" s="134"/>
      <c r="AB131" s="134"/>
      <c r="AC131" s="134"/>
      <c r="AD131" s="134"/>
      <c r="AE131" s="134"/>
      <c r="AF131" s="134"/>
      <c r="AG131" s="134"/>
      <c r="AH131" s="134"/>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row>
    <row r="132" spans="1:60" ht="16.5" customHeight="1" x14ac:dyDescent="0.3">
      <c r="A132" s="22"/>
      <c r="B132" s="22"/>
      <c r="C132" s="22"/>
      <c r="D132" s="166"/>
      <c r="E132" s="22"/>
      <c r="F132" s="22"/>
      <c r="G132" s="22"/>
      <c r="H132" s="134"/>
      <c r="I132" s="22"/>
      <c r="J132" s="134"/>
      <c r="K132" s="134"/>
      <c r="L132" s="134"/>
      <c r="M132" s="134"/>
      <c r="N132" s="147"/>
      <c r="O132" s="134"/>
      <c r="P132" s="134"/>
      <c r="Q132" s="134"/>
      <c r="R132" s="134"/>
      <c r="S132" s="134"/>
      <c r="T132" s="134"/>
      <c r="U132" s="134"/>
      <c r="V132" s="134"/>
      <c r="W132" s="134"/>
      <c r="X132" s="134"/>
      <c r="Y132" s="134"/>
      <c r="Z132" s="134"/>
      <c r="AA132" s="134"/>
      <c r="AB132" s="134"/>
      <c r="AC132" s="134"/>
      <c r="AD132" s="134"/>
      <c r="AE132" s="134"/>
      <c r="AF132" s="134"/>
      <c r="AG132" s="134"/>
      <c r="AH132" s="134"/>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row>
    <row r="133" spans="1:60" ht="16.5" customHeight="1" x14ac:dyDescent="0.3">
      <c r="A133" s="22"/>
      <c r="B133" s="22"/>
      <c r="C133" s="22"/>
      <c r="D133" s="166"/>
      <c r="E133" s="22"/>
      <c r="F133" s="22"/>
      <c r="G133" s="22"/>
      <c r="H133" s="134"/>
      <c r="I133" s="22"/>
      <c r="J133" s="134"/>
      <c r="K133" s="134"/>
      <c r="L133" s="134"/>
      <c r="M133" s="134"/>
      <c r="N133" s="147"/>
      <c r="O133" s="134"/>
      <c r="P133" s="134"/>
      <c r="Q133" s="134"/>
      <c r="R133" s="134"/>
      <c r="S133" s="134"/>
      <c r="T133" s="134"/>
      <c r="U133" s="134"/>
      <c r="V133" s="134"/>
      <c r="W133" s="134"/>
      <c r="X133" s="134"/>
      <c r="Y133" s="134"/>
      <c r="Z133" s="134"/>
      <c r="AA133" s="134"/>
      <c r="AB133" s="134"/>
      <c r="AC133" s="134"/>
      <c r="AD133" s="134"/>
      <c r="AE133" s="134"/>
      <c r="AF133" s="134"/>
      <c r="AG133" s="134"/>
      <c r="AH133" s="134"/>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row>
    <row r="134" spans="1:60" ht="16.5" customHeight="1" x14ac:dyDescent="0.3">
      <c r="A134" s="22"/>
      <c r="B134" s="22"/>
      <c r="C134" s="22"/>
      <c r="D134" s="166"/>
      <c r="E134" s="22"/>
      <c r="F134" s="22"/>
      <c r="G134" s="22"/>
      <c r="H134" s="134"/>
      <c r="I134" s="22"/>
      <c r="J134" s="134"/>
      <c r="K134" s="134"/>
      <c r="L134" s="134"/>
      <c r="M134" s="134"/>
      <c r="N134" s="147"/>
      <c r="O134" s="134"/>
      <c r="P134" s="134"/>
      <c r="Q134" s="134"/>
      <c r="R134" s="134"/>
      <c r="S134" s="134"/>
      <c r="T134" s="134"/>
      <c r="U134" s="134"/>
      <c r="V134" s="134"/>
      <c r="W134" s="134"/>
      <c r="X134" s="134"/>
      <c r="Y134" s="134"/>
      <c r="Z134" s="134"/>
      <c r="AA134" s="134"/>
      <c r="AB134" s="134"/>
      <c r="AC134" s="134"/>
      <c r="AD134" s="134"/>
      <c r="AE134" s="134"/>
      <c r="AF134" s="134"/>
      <c r="AG134" s="134"/>
      <c r="AH134" s="134"/>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row>
    <row r="135" spans="1:60" ht="16.5" customHeight="1" x14ac:dyDescent="0.3">
      <c r="A135" s="22"/>
      <c r="B135" s="22"/>
      <c r="C135" s="22"/>
      <c r="D135" s="166"/>
      <c r="E135" s="22"/>
      <c r="F135" s="22"/>
      <c r="G135" s="22"/>
      <c r="H135" s="134"/>
      <c r="I135" s="22"/>
      <c r="J135" s="134"/>
      <c r="K135" s="134"/>
      <c r="L135" s="134"/>
      <c r="M135" s="134"/>
      <c r="N135" s="147"/>
      <c r="O135" s="134"/>
      <c r="P135" s="134"/>
      <c r="Q135" s="134"/>
      <c r="R135" s="134"/>
      <c r="S135" s="134"/>
      <c r="T135" s="134"/>
      <c r="U135" s="134"/>
      <c r="V135" s="134"/>
      <c r="W135" s="134"/>
      <c r="X135" s="134"/>
      <c r="Y135" s="134"/>
      <c r="Z135" s="134"/>
      <c r="AA135" s="134"/>
      <c r="AB135" s="134"/>
      <c r="AC135" s="134"/>
      <c r="AD135" s="134"/>
      <c r="AE135" s="134"/>
      <c r="AF135" s="134"/>
      <c r="AG135" s="134"/>
      <c r="AH135" s="134"/>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row>
    <row r="136" spans="1:60" ht="16.5" customHeight="1" x14ac:dyDescent="0.3">
      <c r="A136" s="22"/>
      <c r="B136" s="22"/>
      <c r="C136" s="22"/>
      <c r="D136" s="166"/>
      <c r="E136" s="22"/>
      <c r="F136" s="22"/>
      <c r="G136" s="22"/>
      <c r="H136" s="134"/>
      <c r="I136" s="22"/>
      <c r="J136" s="134"/>
      <c r="K136" s="134"/>
      <c r="L136" s="134"/>
      <c r="M136" s="134"/>
      <c r="N136" s="147"/>
      <c r="O136" s="134"/>
      <c r="P136" s="134"/>
      <c r="Q136" s="134"/>
      <c r="R136" s="134"/>
      <c r="S136" s="134"/>
      <c r="T136" s="134"/>
      <c r="U136" s="134"/>
      <c r="V136" s="134"/>
      <c r="W136" s="134"/>
      <c r="X136" s="134"/>
      <c r="Y136" s="134"/>
      <c r="Z136" s="134"/>
      <c r="AA136" s="134"/>
      <c r="AB136" s="134"/>
      <c r="AC136" s="134"/>
      <c r="AD136" s="134"/>
      <c r="AE136" s="134"/>
      <c r="AF136" s="134"/>
      <c r="AG136" s="134"/>
      <c r="AH136" s="134"/>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row>
    <row r="137" spans="1:60" ht="16.5" customHeight="1" x14ac:dyDescent="0.3">
      <c r="A137" s="22"/>
      <c r="B137" s="22"/>
      <c r="C137" s="22"/>
      <c r="D137" s="166"/>
      <c r="E137" s="22"/>
      <c r="F137" s="22"/>
      <c r="G137" s="22"/>
      <c r="H137" s="134"/>
      <c r="I137" s="22"/>
      <c r="J137" s="134"/>
      <c r="K137" s="134"/>
      <c r="L137" s="134"/>
      <c r="M137" s="134"/>
      <c r="N137" s="147"/>
      <c r="O137" s="134"/>
      <c r="P137" s="134"/>
      <c r="Q137" s="134"/>
      <c r="R137" s="134"/>
      <c r="S137" s="134"/>
      <c r="T137" s="134"/>
      <c r="U137" s="134"/>
      <c r="V137" s="134"/>
      <c r="W137" s="134"/>
      <c r="X137" s="134"/>
      <c r="Y137" s="134"/>
      <c r="Z137" s="134"/>
      <c r="AA137" s="134"/>
      <c r="AB137" s="134"/>
      <c r="AC137" s="134"/>
      <c r="AD137" s="134"/>
      <c r="AE137" s="134"/>
      <c r="AF137" s="134"/>
      <c r="AG137" s="134"/>
      <c r="AH137" s="134"/>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row>
    <row r="138" spans="1:60" ht="16.5" customHeight="1" x14ac:dyDescent="0.3">
      <c r="A138" s="22"/>
      <c r="B138" s="22"/>
      <c r="C138" s="22"/>
      <c r="D138" s="166"/>
      <c r="E138" s="22"/>
      <c r="F138" s="22"/>
      <c r="G138" s="22"/>
      <c r="H138" s="134"/>
      <c r="I138" s="22"/>
      <c r="J138" s="134"/>
      <c r="K138" s="134"/>
      <c r="L138" s="134"/>
      <c r="M138" s="134"/>
      <c r="N138" s="147"/>
      <c r="O138" s="134"/>
      <c r="P138" s="134"/>
      <c r="Q138" s="134"/>
      <c r="R138" s="134"/>
      <c r="S138" s="134"/>
      <c r="T138" s="134"/>
      <c r="U138" s="134"/>
      <c r="V138" s="134"/>
      <c r="W138" s="134"/>
      <c r="X138" s="134"/>
      <c r="Y138" s="134"/>
      <c r="Z138" s="134"/>
      <c r="AA138" s="134"/>
      <c r="AB138" s="134"/>
      <c r="AC138" s="134"/>
      <c r="AD138" s="134"/>
      <c r="AE138" s="134"/>
      <c r="AF138" s="134"/>
      <c r="AG138" s="134"/>
      <c r="AH138" s="134"/>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row>
    <row r="139" spans="1:60" ht="16.5" customHeight="1" x14ac:dyDescent="0.3">
      <c r="A139" s="22"/>
      <c r="B139" s="22"/>
      <c r="C139" s="22"/>
      <c r="D139" s="166"/>
      <c r="E139" s="22"/>
      <c r="F139" s="22"/>
      <c r="G139" s="22"/>
      <c r="H139" s="134"/>
      <c r="I139" s="22"/>
      <c r="J139" s="134"/>
      <c r="K139" s="134"/>
      <c r="L139" s="134"/>
      <c r="M139" s="134"/>
      <c r="N139" s="147"/>
      <c r="O139" s="134"/>
      <c r="P139" s="134"/>
      <c r="Q139" s="134"/>
      <c r="R139" s="134"/>
      <c r="S139" s="134"/>
      <c r="T139" s="134"/>
      <c r="U139" s="134"/>
      <c r="V139" s="134"/>
      <c r="W139" s="134"/>
      <c r="X139" s="134"/>
      <c r="Y139" s="134"/>
      <c r="Z139" s="134"/>
      <c r="AA139" s="134"/>
      <c r="AB139" s="134"/>
      <c r="AC139" s="134"/>
      <c r="AD139" s="134"/>
      <c r="AE139" s="134"/>
      <c r="AF139" s="134"/>
      <c r="AG139" s="134"/>
      <c r="AH139" s="134"/>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row>
    <row r="140" spans="1:60" ht="16.5" customHeight="1" x14ac:dyDescent="0.3">
      <c r="A140" s="22"/>
      <c r="B140" s="22"/>
      <c r="C140" s="22"/>
      <c r="D140" s="166"/>
      <c r="E140" s="22"/>
      <c r="F140" s="22"/>
      <c r="G140" s="22"/>
      <c r="H140" s="134"/>
      <c r="I140" s="22"/>
      <c r="J140" s="134"/>
      <c r="K140" s="134"/>
      <c r="L140" s="134"/>
      <c r="M140" s="134"/>
      <c r="N140" s="147"/>
      <c r="O140" s="134"/>
      <c r="P140" s="134"/>
      <c r="Q140" s="134"/>
      <c r="R140" s="134"/>
      <c r="S140" s="134"/>
      <c r="T140" s="134"/>
      <c r="U140" s="134"/>
      <c r="V140" s="134"/>
      <c r="W140" s="134"/>
      <c r="X140" s="134"/>
      <c r="Y140" s="134"/>
      <c r="Z140" s="134"/>
      <c r="AA140" s="134"/>
      <c r="AB140" s="134"/>
      <c r="AC140" s="134"/>
      <c r="AD140" s="134"/>
      <c r="AE140" s="134"/>
      <c r="AF140" s="134"/>
      <c r="AG140" s="134"/>
      <c r="AH140" s="134"/>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row>
    <row r="141" spans="1:60" ht="16.5" customHeight="1" x14ac:dyDescent="0.3">
      <c r="A141" s="22"/>
      <c r="B141" s="22"/>
      <c r="C141" s="22"/>
      <c r="D141" s="166"/>
      <c r="E141" s="22"/>
      <c r="F141" s="22"/>
      <c r="G141" s="22"/>
      <c r="H141" s="134"/>
      <c r="I141" s="22"/>
      <c r="J141" s="134"/>
      <c r="K141" s="134"/>
      <c r="L141" s="134"/>
      <c r="M141" s="134"/>
      <c r="N141" s="147"/>
      <c r="O141" s="134"/>
      <c r="P141" s="134"/>
      <c r="Q141" s="134"/>
      <c r="R141" s="134"/>
      <c r="S141" s="134"/>
      <c r="T141" s="134"/>
      <c r="U141" s="134"/>
      <c r="V141" s="134"/>
      <c r="W141" s="134"/>
      <c r="X141" s="134"/>
      <c r="Y141" s="134"/>
      <c r="Z141" s="134"/>
      <c r="AA141" s="134"/>
      <c r="AB141" s="134"/>
      <c r="AC141" s="134"/>
      <c r="AD141" s="134"/>
      <c r="AE141" s="134"/>
      <c r="AF141" s="134"/>
      <c r="AG141" s="134"/>
      <c r="AH141" s="134"/>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row>
    <row r="142" spans="1:60" ht="16.5" customHeight="1" x14ac:dyDescent="0.3">
      <c r="A142" s="22"/>
      <c r="B142" s="22"/>
      <c r="C142" s="22"/>
      <c r="D142" s="166"/>
      <c r="E142" s="22"/>
      <c r="F142" s="22"/>
      <c r="G142" s="22"/>
      <c r="H142" s="134"/>
      <c r="I142" s="22"/>
      <c r="J142" s="134"/>
      <c r="K142" s="134"/>
      <c r="L142" s="134"/>
      <c r="M142" s="134"/>
      <c r="N142" s="147"/>
      <c r="O142" s="134"/>
      <c r="P142" s="134"/>
      <c r="Q142" s="134"/>
      <c r="R142" s="134"/>
      <c r="S142" s="134"/>
      <c r="T142" s="134"/>
      <c r="U142" s="134"/>
      <c r="V142" s="134"/>
      <c r="W142" s="134"/>
      <c r="X142" s="134"/>
      <c r="Y142" s="134"/>
      <c r="Z142" s="134"/>
      <c r="AA142" s="134"/>
      <c r="AB142" s="134"/>
      <c r="AC142" s="134"/>
      <c r="AD142" s="134"/>
      <c r="AE142" s="134"/>
      <c r="AF142" s="134"/>
      <c r="AG142" s="134"/>
      <c r="AH142" s="134"/>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row>
    <row r="143" spans="1:60" ht="16.5" customHeight="1" x14ac:dyDescent="0.3">
      <c r="A143" s="22"/>
      <c r="B143" s="22"/>
      <c r="C143" s="22"/>
      <c r="D143" s="166"/>
      <c r="E143" s="22"/>
      <c r="F143" s="22"/>
      <c r="G143" s="22"/>
      <c r="H143" s="134"/>
      <c r="I143" s="22"/>
      <c r="J143" s="134"/>
      <c r="K143" s="134"/>
      <c r="L143" s="134"/>
      <c r="M143" s="134"/>
      <c r="N143" s="147"/>
      <c r="O143" s="134"/>
      <c r="P143" s="134"/>
      <c r="Q143" s="134"/>
      <c r="R143" s="134"/>
      <c r="S143" s="134"/>
      <c r="T143" s="134"/>
      <c r="U143" s="134"/>
      <c r="V143" s="134"/>
      <c r="W143" s="134"/>
      <c r="X143" s="134"/>
      <c r="Y143" s="134"/>
      <c r="Z143" s="134"/>
      <c r="AA143" s="134"/>
      <c r="AB143" s="134"/>
      <c r="AC143" s="134"/>
      <c r="AD143" s="134"/>
      <c r="AE143" s="134"/>
      <c r="AF143" s="134"/>
      <c r="AG143" s="134"/>
      <c r="AH143" s="134"/>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row>
    <row r="144" spans="1:60" ht="16.5" customHeight="1" x14ac:dyDescent="0.3">
      <c r="A144" s="22"/>
      <c r="B144" s="22"/>
      <c r="C144" s="22"/>
      <c r="D144" s="166"/>
      <c r="E144" s="22"/>
      <c r="F144" s="22"/>
      <c r="G144" s="22"/>
      <c r="H144" s="134"/>
      <c r="I144" s="22"/>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row>
    <row r="145" spans="1:60" ht="16.5" customHeight="1" x14ac:dyDescent="0.3">
      <c r="A145" s="22"/>
      <c r="B145" s="22"/>
      <c r="C145" s="22"/>
      <c r="D145" s="166"/>
      <c r="E145" s="22"/>
      <c r="F145" s="22"/>
      <c r="G145" s="22"/>
      <c r="H145" s="134"/>
      <c r="I145" s="22"/>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row>
    <row r="146" spans="1:60" ht="16.5" customHeight="1" x14ac:dyDescent="0.3">
      <c r="A146" s="22"/>
      <c r="B146" s="22"/>
      <c r="C146" s="22"/>
      <c r="D146" s="166"/>
      <c r="E146" s="22"/>
      <c r="F146" s="22"/>
      <c r="G146" s="22"/>
      <c r="H146" s="134"/>
      <c r="I146" s="22"/>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row>
    <row r="147" spans="1:60" ht="16.5" customHeight="1" x14ac:dyDescent="0.3">
      <c r="A147" s="22"/>
      <c r="B147" s="22"/>
      <c r="C147" s="22"/>
      <c r="D147" s="166"/>
      <c r="E147" s="22"/>
      <c r="F147" s="22"/>
      <c r="G147" s="22"/>
      <c r="H147" s="134"/>
      <c r="I147" s="22"/>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row>
    <row r="148" spans="1:60" ht="16.5" customHeight="1" x14ac:dyDescent="0.3">
      <c r="A148" s="22"/>
      <c r="B148" s="22"/>
      <c r="C148" s="22"/>
      <c r="D148" s="166"/>
      <c r="E148" s="22"/>
      <c r="F148" s="22"/>
      <c r="G148" s="22"/>
      <c r="H148" s="134"/>
      <c r="I148" s="22"/>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row>
    <row r="149" spans="1:60" ht="16.5" customHeight="1" x14ac:dyDescent="0.3">
      <c r="A149" s="22"/>
      <c r="B149" s="22"/>
      <c r="C149" s="22"/>
      <c r="D149" s="166"/>
      <c r="E149" s="22"/>
      <c r="F149" s="22"/>
      <c r="G149" s="22"/>
      <c r="H149" s="134"/>
      <c r="I149" s="22"/>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row>
    <row r="150" spans="1:60" ht="16.5" customHeight="1" x14ac:dyDescent="0.3">
      <c r="A150" s="22"/>
      <c r="B150" s="22"/>
      <c r="C150" s="22"/>
      <c r="D150" s="166"/>
      <c r="E150" s="22"/>
      <c r="F150" s="22"/>
      <c r="G150" s="22"/>
      <c r="H150" s="134"/>
      <c r="I150" s="22"/>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row>
    <row r="151" spans="1:60" ht="16.5" customHeight="1" x14ac:dyDescent="0.3">
      <c r="A151" s="22"/>
      <c r="B151" s="22"/>
      <c r="C151" s="22"/>
      <c r="D151" s="166"/>
      <c r="E151" s="22"/>
      <c r="F151" s="22"/>
      <c r="G151" s="22"/>
      <c r="H151" s="134"/>
      <c r="I151" s="22"/>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row>
    <row r="152" spans="1:60" ht="16.5" customHeight="1" x14ac:dyDescent="0.3">
      <c r="A152" s="22"/>
      <c r="B152" s="22"/>
      <c r="C152" s="22"/>
      <c r="D152" s="166"/>
      <c r="E152" s="22"/>
      <c r="F152" s="22"/>
      <c r="G152" s="22"/>
      <c r="H152" s="134"/>
      <c r="I152" s="22"/>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row>
    <row r="153" spans="1:60" ht="16.5" customHeight="1" x14ac:dyDescent="0.3">
      <c r="A153" s="22"/>
      <c r="B153" s="22"/>
      <c r="C153" s="22"/>
      <c r="D153" s="166"/>
      <c r="E153" s="22"/>
      <c r="F153" s="22"/>
      <c r="G153" s="22"/>
      <c r="H153" s="134"/>
      <c r="I153" s="22"/>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row>
    <row r="154" spans="1:60" ht="16.5" customHeight="1" x14ac:dyDescent="0.3">
      <c r="A154" s="22"/>
      <c r="B154" s="22"/>
      <c r="C154" s="22"/>
      <c r="D154" s="166"/>
      <c r="E154" s="22"/>
      <c r="F154" s="22"/>
      <c r="G154" s="22"/>
      <c r="H154" s="134"/>
      <c r="I154" s="22"/>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row>
    <row r="155" spans="1:60" ht="16.5" customHeight="1" x14ac:dyDescent="0.3">
      <c r="A155" s="22"/>
      <c r="B155" s="22"/>
      <c r="C155" s="22"/>
      <c r="D155" s="166"/>
      <c r="E155" s="22"/>
      <c r="F155" s="22"/>
      <c r="G155" s="22"/>
      <c r="H155" s="134"/>
      <c r="I155" s="22"/>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row>
    <row r="156" spans="1:60" ht="16.5" customHeight="1" x14ac:dyDescent="0.3">
      <c r="A156" s="22"/>
      <c r="B156" s="22"/>
      <c r="C156" s="22"/>
      <c r="D156" s="166"/>
      <c r="E156" s="22"/>
      <c r="F156" s="22"/>
      <c r="G156" s="22"/>
      <c r="H156" s="134"/>
      <c r="I156" s="22"/>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row>
    <row r="157" spans="1:60" ht="16.5" customHeight="1" x14ac:dyDescent="0.3">
      <c r="A157" s="22"/>
      <c r="B157" s="22"/>
      <c r="C157" s="22"/>
      <c r="D157" s="166"/>
      <c r="E157" s="22"/>
      <c r="F157" s="22"/>
      <c r="G157" s="22"/>
      <c r="H157" s="134"/>
      <c r="I157" s="22"/>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row>
    <row r="158" spans="1:60" ht="16.5" customHeight="1" x14ac:dyDescent="0.3">
      <c r="A158" s="22"/>
      <c r="B158" s="22"/>
      <c r="C158" s="22"/>
      <c r="D158" s="166"/>
      <c r="E158" s="22"/>
      <c r="F158" s="22"/>
      <c r="G158" s="22"/>
      <c r="H158" s="134"/>
      <c r="I158" s="22"/>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row>
    <row r="159" spans="1:60" ht="16.5" customHeight="1" x14ac:dyDescent="0.3">
      <c r="A159" s="22"/>
      <c r="B159" s="22"/>
      <c r="C159" s="22"/>
      <c r="D159" s="166"/>
      <c r="E159" s="22"/>
      <c r="F159" s="22"/>
      <c r="G159" s="22"/>
      <c r="H159" s="134"/>
      <c r="I159" s="22"/>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row>
    <row r="160" spans="1:60" ht="16.5" customHeight="1" x14ac:dyDescent="0.3">
      <c r="A160" s="22"/>
      <c r="B160" s="22"/>
      <c r="C160" s="22"/>
      <c r="D160" s="166"/>
      <c r="E160" s="22"/>
      <c r="F160" s="22"/>
      <c r="G160" s="22"/>
      <c r="H160" s="134"/>
      <c r="I160" s="22"/>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row>
    <row r="161" spans="1:60" ht="16.5" customHeight="1" x14ac:dyDescent="0.3">
      <c r="A161" s="22"/>
      <c r="B161" s="22"/>
      <c r="C161" s="22"/>
      <c r="D161" s="166"/>
      <c r="E161" s="22"/>
      <c r="F161" s="22"/>
      <c r="G161" s="22"/>
      <c r="H161" s="134"/>
      <c r="I161" s="22"/>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row>
    <row r="162" spans="1:60" ht="16.5" customHeight="1" x14ac:dyDescent="0.3">
      <c r="A162" s="22"/>
      <c r="B162" s="22"/>
      <c r="C162" s="22"/>
      <c r="D162" s="166"/>
      <c r="E162" s="22"/>
      <c r="F162" s="22"/>
      <c r="G162" s="22"/>
      <c r="H162" s="134"/>
      <c r="I162" s="22"/>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row>
    <row r="163" spans="1:60" ht="16.5" customHeight="1" x14ac:dyDescent="0.3">
      <c r="A163" s="22"/>
      <c r="B163" s="22"/>
      <c r="C163" s="22"/>
      <c r="D163" s="166"/>
      <c r="E163" s="22"/>
      <c r="F163" s="22"/>
      <c r="G163" s="22"/>
      <c r="H163" s="134"/>
      <c r="I163" s="22"/>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row>
    <row r="164" spans="1:60" ht="16.5" customHeight="1" x14ac:dyDescent="0.3">
      <c r="A164" s="22"/>
      <c r="B164" s="22"/>
      <c r="C164" s="22"/>
      <c r="D164" s="166"/>
      <c r="E164" s="22"/>
      <c r="F164" s="22"/>
      <c r="G164" s="22"/>
      <c r="H164" s="134"/>
      <c r="I164" s="22"/>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row>
    <row r="165" spans="1:60" ht="16.5" customHeight="1" x14ac:dyDescent="0.3">
      <c r="A165" s="22"/>
      <c r="B165" s="22"/>
      <c r="C165" s="22"/>
      <c r="D165" s="166"/>
      <c r="E165" s="22"/>
      <c r="F165" s="22"/>
      <c r="G165" s="22"/>
      <c r="H165" s="134"/>
      <c r="I165" s="22"/>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row>
    <row r="166" spans="1:60" ht="16.5" customHeight="1" x14ac:dyDescent="0.3">
      <c r="A166" s="22"/>
      <c r="B166" s="22"/>
      <c r="C166" s="22"/>
      <c r="D166" s="166"/>
      <c r="E166" s="22"/>
      <c r="F166" s="22"/>
      <c r="G166" s="22"/>
      <c r="H166" s="134"/>
      <c r="I166" s="22"/>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row>
    <row r="167" spans="1:60" ht="16.5" customHeight="1" x14ac:dyDescent="0.3">
      <c r="A167" s="22"/>
      <c r="B167" s="22"/>
      <c r="C167" s="22"/>
      <c r="D167" s="166"/>
      <c r="E167" s="22"/>
      <c r="F167" s="22"/>
      <c r="G167" s="22"/>
      <c r="H167" s="134"/>
      <c r="I167" s="22"/>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row>
    <row r="168" spans="1:60" ht="16.5" customHeight="1" x14ac:dyDescent="0.3">
      <c r="A168" s="22"/>
      <c r="B168" s="22"/>
      <c r="C168" s="22"/>
      <c r="D168" s="166"/>
      <c r="E168" s="22"/>
      <c r="F168" s="22"/>
      <c r="G168" s="22"/>
      <c r="H168" s="134"/>
      <c r="I168" s="22"/>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row>
    <row r="169" spans="1:60" ht="16.5" customHeight="1" x14ac:dyDescent="0.3">
      <c r="A169" s="22"/>
      <c r="B169" s="22"/>
      <c r="C169" s="22"/>
      <c r="D169" s="166"/>
      <c r="E169" s="22"/>
      <c r="F169" s="22"/>
      <c r="G169" s="22"/>
      <c r="H169" s="134"/>
      <c r="I169" s="22"/>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row>
    <row r="170" spans="1:60" ht="16.5" customHeight="1" x14ac:dyDescent="0.3">
      <c r="A170" s="22"/>
      <c r="B170" s="22"/>
      <c r="C170" s="22"/>
      <c r="D170" s="166"/>
      <c r="E170" s="22"/>
      <c r="F170" s="22"/>
      <c r="G170" s="22"/>
      <c r="H170" s="134"/>
      <c r="I170" s="22"/>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row>
    <row r="171" spans="1:60" ht="16.5" customHeight="1" x14ac:dyDescent="0.3">
      <c r="A171" s="22"/>
      <c r="B171" s="22"/>
      <c r="C171" s="22"/>
      <c r="D171" s="166"/>
      <c r="E171" s="22"/>
      <c r="F171" s="22"/>
      <c r="G171" s="22"/>
      <c r="H171" s="134"/>
      <c r="I171" s="22"/>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row>
    <row r="172" spans="1:60" ht="16.5" customHeight="1" x14ac:dyDescent="0.3">
      <c r="A172" s="22"/>
      <c r="B172" s="22"/>
      <c r="C172" s="22"/>
      <c r="D172" s="166"/>
      <c r="E172" s="22"/>
      <c r="F172" s="22"/>
      <c r="G172" s="22"/>
      <c r="H172" s="134"/>
      <c r="I172" s="22"/>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row>
    <row r="173" spans="1:60" ht="16.5" customHeight="1" x14ac:dyDescent="0.3">
      <c r="A173" s="22"/>
      <c r="B173" s="22"/>
      <c r="C173" s="22"/>
      <c r="D173" s="166"/>
      <c r="E173" s="22"/>
      <c r="F173" s="22"/>
      <c r="G173" s="22"/>
      <c r="H173" s="134"/>
      <c r="I173" s="22"/>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row>
    <row r="174" spans="1:60" ht="16.5" customHeight="1" x14ac:dyDescent="0.3">
      <c r="A174" s="22"/>
      <c r="B174" s="22"/>
      <c r="C174" s="22"/>
      <c r="D174" s="166"/>
      <c r="E174" s="22"/>
      <c r="F174" s="22"/>
      <c r="G174" s="22"/>
      <c r="H174" s="134"/>
      <c r="I174" s="22"/>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row>
    <row r="175" spans="1:60" ht="16.5" customHeight="1" x14ac:dyDescent="0.3">
      <c r="A175" s="22"/>
      <c r="B175" s="22"/>
      <c r="C175" s="22"/>
      <c r="D175" s="166"/>
      <c r="E175" s="22"/>
      <c r="F175" s="22"/>
      <c r="G175" s="22"/>
      <c r="H175" s="134"/>
      <c r="I175" s="22"/>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row>
    <row r="176" spans="1:60" ht="16.5" customHeight="1" x14ac:dyDescent="0.3">
      <c r="A176" s="22"/>
      <c r="B176" s="22"/>
      <c r="C176" s="22"/>
      <c r="D176" s="166"/>
      <c r="E176" s="22"/>
      <c r="F176" s="22"/>
      <c r="G176" s="22"/>
      <c r="H176" s="134"/>
      <c r="I176" s="22"/>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row>
    <row r="177" spans="1:60" ht="16.5" customHeight="1" x14ac:dyDescent="0.3">
      <c r="A177" s="22"/>
      <c r="B177" s="22"/>
      <c r="C177" s="22"/>
      <c r="D177" s="166"/>
      <c r="E177" s="22"/>
      <c r="F177" s="22"/>
      <c r="G177" s="22"/>
      <c r="H177" s="134"/>
      <c r="I177" s="22"/>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row>
    <row r="178" spans="1:60" ht="16.5" customHeight="1" x14ac:dyDescent="0.3">
      <c r="A178" s="22"/>
      <c r="B178" s="22"/>
      <c r="C178" s="22"/>
      <c r="D178" s="166"/>
      <c r="E178" s="22"/>
      <c r="F178" s="22"/>
      <c r="G178" s="22"/>
      <c r="H178" s="134"/>
      <c r="I178" s="22"/>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row>
    <row r="179" spans="1:60" ht="16.5" customHeight="1" x14ac:dyDescent="0.3">
      <c r="A179" s="22"/>
      <c r="B179" s="22"/>
      <c r="C179" s="22"/>
      <c r="D179" s="166"/>
      <c r="E179" s="22"/>
      <c r="F179" s="22"/>
      <c r="G179" s="22"/>
      <c r="H179" s="134"/>
      <c r="I179" s="22"/>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row>
    <row r="180" spans="1:60" ht="16.5" customHeight="1" x14ac:dyDescent="0.3">
      <c r="A180" s="22"/>
      <c r="B180" s="22"/>
      <c r="C180" s="22"/>
      <c r="D180" s="166"/>
      <c r="E180" s="22"/>
      <c r="F180" s="22"/>
      <c r="G180" s="22"/>
      <c r="H180" s="134"/>
      <c r="I180" s="22"/>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row>
    <row r="181" spans="1:60" ht="16.5" customHeight="1" x14ac:dyDescent="0.3">
      <c r="A181" s="22"/>
      <c r="B181" s="22"/>
      <c r="C181" s="22"/>
      <c r="D181" s="166"/>
      <c r="E181" s="22"/>
      <c r="F181" s="22"/>
      <c r="G181" s="22"/>
      <c r="H181" s="134"/>
      <c r="I181" s="22"/>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row>
    <row r="182" spans="1:60" ht="16.5" customHeight="1" x14ac:dyDescent="0.3">
      <c r="A182" s="22"/>
      <c r="B182" s="22"/>
      <c r="C182" s="22"/>
      <c r="D182" s="166"/>
      <c r="E182" s="22"/>
      <c r="F182" s="22"/>
      <c r="G182" s="22"/>
      <c r="H182" s="134"/>
      <c r="I182" s="22"/>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row>
    <row r="183" spans="1:60" ht="16.5" customHeight="1" x14ac:dyDescent="0.3">
      <c r="A183" s="22"/>
      <c r="B183" s="22"/>
      <c r="C183" s="22"/>
      <c r="D183" s="166"/>
      <c r="E183" s="22"/>
      <c r="F183" s="22"/>
      <c r="G183" s="22"/>
      <c r="H183" s="134"/>
      <c r="I183" s="22"/>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row>
    <row r="184" spans="1:60" ht="16.5" customHeight="1" x14ac:dyDescent="0.3">
      <c r="A184" s="22"/>
      <c r="B184" s="22"/>
      <c r="C184" s="22"/>
      <c r="D184" s="166"/>
      <c r="E184" s="22"/>
      <c r="F184" s="22"/>
      <c r="G184" s="22"/>
      <c r="H184" s="134"/>
      <c r="I184" s="22"/>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row>
    <row r="185" spans="1:60" ht="16.5" customHeight="1" x14ac:dyDescent="0.3">
      <c r="A185" s="22"/>
      <c r="B185" s="22"/>
      <c r="C185" s="22"/>
      <c r="D185" s="166"/>
      <c r="E185" s="22"/>
      <c r="F185" s="22"/>
      <c r="G185" s="22"/>
      <c r="H185" s="134"/>
      <c r="I185" s="22"/>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row>
    <row r="186" spans="1:60" ht="16.5" customHeight="1" x14ac:dyDescent="0.3">
      <c r="A186" s="22"/>
      <c r="B186" s="22"/>
      <c r="C186" s="22"/>
      <c r="D186" s="166"/>
      <c r="E186" s="22"/>
      <c r="F186" s="22"/>
      <c r="G186" s="22"/>
      <c r="H186" s="134"/>
      <c r="I186" s="22"/>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row>
    <row r="187" spans="1:60" ht="16.5" customHeight="1" x14ac:dyDescent="0.3">
      <c r="A187" s="22"/>
      <c r="B187" s="22"/>
      <c r="C187" s="22"/>
      <c r="D187" s="166"/>
      <c r="E187" s="22"/>
      <c r="F187" s="22"/>
      <c r="G187" s="22"/>
      <c r="H187" s="134"/>
      <c r="I187" s="22"/>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row>
    <row r="188" spans="1:60" ht="16.5" customHeight="1" x14ac:dyDescent="0.3">
      <c r="A188" s="22"/>
      <c r="B188" s="22"/>
      <c r="C188" s="22"/>
      <c r="D188" s="166"/>
      <c r="E188" s="22"/>
      <c r="F188" s="22"/>
      <c r="G188" s="22"/>
      <c r="H188" s="134"/>
      <c r="I188" s="22"/>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row>
    <row r="189" spans="1:60" ht="16.5" customHeight="1" x14ac:dyDescent="0.3">
      <c r="A189" s="22"/>
      <c r="B189" s="22"/>
      <c r="C189" s="22"/>
      <c r="D189" s="166"/>
      <c r="E189" s="22"/>
      <c r="F189" s="22"/>
      <c r="G189" s="22"/>
      <c r="H189" s="134"/>
      <c r="I189" s="22"/>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row>
    <row r="190" spans="1:60" ht="16.5" customHeight="1" x14ac:dyDescent="0.3">
      <c r="A190" s="22"/>
      <c r="B190" s="22"/>
      <c r="C190" s="22"/>
      <c r="D190" s="166"/>
      <c r="E190" s="22"/>
      <c r="F190" s="22"/>
      <c r="G190" s="22"/>
      <c r="H190" s="134"/>
      <c r="I190" s="22"/>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row>
    <row r="191" spans="1:60" ht="16.5" customHeight="1" x14ac:dyDescent="0.3">
      <c r="A191" s="22"/>
      <c r="B191" s="22"/>
      <c r="C191" s="22"/>
      <c r="D191" s="166"/>
      <c r="E191" s="22"/>
      <c r="F191" s="22"/>
      <c r="G191" s="22"/>
      <c r="H191" s="134"/>
      <c r="I191" s="22"/>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row>
    <row r="192" spans="1:60" ht="16.5" customHeight="1" x14ac:dyDescent="0.3">
      <c r="A192" s="22"/>
      <c r="B192" s="22"/>
      <c r="C192" s="22"/>
      <c r="D192" s="166"/>
      <c r="E192" s="22"/>
      <c r="F192" s="22"/>
      <c r="G192" s="22"/>
      <c r="H192" s="134"/>
      <c r="I192" s="22"/>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row>
    <row r="193" spans="1:60" ht="16.5" customHeight="1" x14ac:dyDescent="0.3">
      <c r="A193" s="22"/>
      <c r="B193" s="22"/>
      <c r="C193" s="22"/>
      <c r="D193" s="166"/>
      <c r="E193" s="22"/>
      <c r="F193" s="22"/>
      <c r="G193" s="22"/>
      <c r="H193" s="134"/>
      <c r="I193" s="22"/>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row>
    <row r="194" spans="1:60" ht="16.5" customHeight="1" x14ac:dyDescent="0.3">
      <c r="A194" s="22"/>
      <c r="B194" s="22"/>
      <c r="C194" s="22"/>
      <c r="D194" s="166"/>
      <c r="E194" s="22"/>
      <c r="F194" s="22"/>
      <c r="G194" s="22"/>
      <c r="H194" s="134"/>
      <c r="I194" s="22"/>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row>
    <row r="195" spans="1:60" ht="16.5" customHeight="1" x14ac:dyDescent="0.3">
      <c r="A195" s="22"/>
      <c r="B195" s="22"/>
      <c r="C195" s="22"/>
      <c r="D195" s="166"/>
      <c r="E195" s="22"/>
      <c r="F195" s="22"/>
      <c r="G195" s="22"/>
      <c r="H195" s="134"/>
      <c r="I195" s="22"/>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row>
    <row r="196" spans="1:60" ht="16.5" customHeight="1" x14ac:dyDescent="0.3">
      <c r="A196" s="22"/>
      <c r="B196" s="22"/>
      <c r="C196" s="22"/>
      <c r="D196" s="166"/>
      <c r="E196" s="22"/>
      <c r="F196" s="22"/>
      <c r="G196" s="22"/>
      <c r="H196" s="134"/>
      <c r="I196" s="22"/>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row>
    <row r="197" spans="1:60" ht="16.5" customHeight="1" x14ac:dyDescent="0.3">
      <c r="A197" s="22"/>
      <c r="B197" s="22"/>
      <c r="C197" s="22"/>
      <c r="D197" s="166"/>
      <c r="E197" s="22"/>
      <c r="F197" s="22"/>
      <c r="G197" s="22"/>
      <c r="H197" s="134"/>
      <c r="I197" s="22"/>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row>
    <row r="198" spans="1:60" ht="16.5" customHeight="1" x14ac:dyDescent="0.3">
      <c r="A198" s="22"/>
      <c r="B198" s="22"/>
      <c r="C198" s="22"/>
      <c r="D198" s="166"/>
      <c r="E198" s="22"/>
      <c r="F198" s="22"/>
      <c r="G198" s="22"/>
      <c r="H198" s="134"/>
      <c r="I198" s="22"/>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row>
    <row r="199" spans="1:60" ht="16.5" customHeight="1" x14ac:dyDescent="0.3">
      <c r="A199" s="22"/>
      <c r="B199" s="22"/>
      <c r="C199" s="22"/>
      <c r="D199" s="166"/>
      <c r="E199" s="22"/>
      <c r="F199" s="22"/>
      <c r="G199" s="22"/>
      <c r="H199" s="134"/>
      <c r="I199" s="22"/>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row>
    <row r="200" spans="1:60" ht="16.5" customHeight="1" x14ac:dyDescent="0.3">
      <c r="A200" s="22"/>
      <c r="B200" s="22"/>
      <c r="C200" s="22"/>
      <c r="D200" s="166"/>
      <c r="E200" s="22"/>
      <c r="F200" s="22"/>
      <c r="G200" s="22"/>
      <c r="H200" s="134"/>
      <c r="I200" s="22"/>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row>
    <row r="201" spans="1:60" ht="16.5" customHeight="1" x14ac:dyDescent="0.3">
      <c r="A201" s="22"/>
      <c r="B201" s="22"/>
      <c r="C201" s="22"/>
      <c r="D201" s="166"/>
      <c r="E201" s="22"/>
      <c r="F201" s="22"/>
      <c r="G201" s="22"/>
      <c r="H201" s="134"/>
      <c r="I201" s="22"/>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row>
    <row r="202" spans="1:60" ht="16.5" customHeight="1" x14ac:dyDescent="0.3">
      <c r="A202" s="22"/>
      <c r="B202" s="22"/>
      <c r="C202" s="22"/>
      <c r="D202" s="166"/>
      <c r="E202" s="22"/>
      <c r="F202" s="22"/>
      <c r="G202" s="22"/>
      <c r="H202" s="134"/>
      <c r="I202" s="22"/>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row>
    <row r="203" spans="1:60" ht="16.5" customHeight="1" x14ac:dyDescent="0.3">
      <c r="A203" s="22"/>
      <c r="B203" s="22"/>
      <c r="C203" s="22"/>
      <c r="D203" s="166"/>
      <c r="E203" s="22"/>
      <c r="F203" s="22"/>
      <c r="G203" s="22"/>
      <c r="H203" s="134"/>
      <c r="I203" s="22"/>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row>
    <row r="204" spans="1:60" ht="16.5" customHeight="1" x14ac:dyDescent="0.3">
      <c r="A204" s="22"/>
      <c r="B204" s="22"/>
      <c r="C204" s="22"/>
      <c r="D204" s="166"/>
      <c r="E204" s="22"/>
      <c r="F204" s="22"/>
      <c r="G204" s="22"/>
      <c r="H204" s="134"/>
      <c r="I204" s="22"/>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row>
    <row r="205" spans="1:60" ht="16.5" customHeight="1" x14ac:dyDescent="0.3">
      <c r="A205" s="22"/>
      <c r="B205" s="22"/>
      <c r="C205" s="22"/>
      <c r="D205" s="166"/>
      <c r="E205" s="22"/>
      <c r="F205" s="22"/>
      <c r="G205" s="22"/>
      <c r="H205" s="134"/>
      <c r="I205" s="22"/>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row>
    <row r="206" spans="1:60" ht="16.5" customHeight="1" x14ac:dyDescent="0.3">
      <c r="A206" s="22"/>
      <c r="B206" s="22"/>
      <c r="C206" s="22"/>
      <c r="D206" s="166"/>
      <c r="E206" s="22"/>
      <c r="F206" s="22"/>
      <c r="G206" s="22"/>
      <c r="H206" s="134"/>
      <c r="I206" s="22"/>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row>
    <row r="207" spans="1:60" ht="16.5" customHeight="1" x14ac:dyDescent="0.3">
      <c r="A207" s="22"/>
      <c r="B207" s="22"/>
      <c r="C207" s="22"/>
      <c r="D207" s="166"/>
      <c r="E207" s="22"/>
      <c r="F207" s="22"/>
      <c r="G207" s="22"/>
      <c r="H207" s="134"/>
      <c r="I207" s="22"/>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row>
    <row r="208" spans="1:60" ht="16.5" customHeight="1" x14ac:dyDescent="0.3">
      <c r="A208" s="22"/>
      <c r="B208" s="22"/>
      <c r="C208" s="22"/>
      <c r="D208" s="166"/>
      <c r="E208" s="22"/>
      <c r="F208" s="22"/>
      <c r="G208" s="22"/>
      <c r="H208" s="134"/>
      <c r="I208" s="22"/>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row>
    <row r="209" spans="1:60" ht="16.5" customHeight="1" x14ac:dyDescent="0.3">
      <c r="A209" s="22"/>
      <c r="B209" s="22"/>
      <c r="C209" s="22"/>
      <c r="D209" s="166"/>
      <c r="E209" s="22"/>
      <c r="F209" s="22"/>
      <c r="G209" s="22"/>
      <c r="H209" s="134"/>
      <c r="I209" s="22"/>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row>
    <row r="210" spans="1:60" ht="16.5" customHeight="1" x14ac:dyDescent="0.3">
      <c r="A210" s="22"/>
      <c r="B210" s="22"/>
      <c r="C210" s="22"/>
      <c r="D210" s="166"/>
      <c r="E210" s="22"/>
      <c r="F210" s="22"/>
      <c r="G210" s="22"/>
      <c r="H210" s="134"/>
      <c r="I210" s="22"/>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row>
    <row r="211" spans="1:60" ht="16.5" customHeight="1" x14ac:dyDescent="0.3">
      <c r="A211" s="22"/>
      <c r="B211" s="22"/>
      <c r="C211" s="22"/>
      <c r="D211" s="166"/>
      <c r="E211" s="22"/>
      <c r="F211" s="22"/>
      <c r="G211" s="22"/>
      <c r="H211" s="134"/>
      <c r="I211" s="22"/>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row>
    <row r="212" spans="1:60" ht="16.5" customHeight="1" x14ac:dyDescent="0.3">
      <c r="A212" s="22"/>
      <c r="B212" s="22"/>
      <c r="C212" s="22"/>
      <c r="D212" s="166"/>
      <c r="E212" s="22"/>
      <c r="F212" s="22"/>
      <c r="G212" s="22"/>
      <c r="H212" s="134"/>
      <c r="I212" s="22"/>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row>
    <row r="213" spans="1:60" ht="16.5" customHeight="1" x14ac:dyDescent="0.3">
      <c r="A213" s="22"/>
      <c r="B213" s="22"/>
      <c r="C213" s="22"/>
      <c r="D213" s="166"/>
      <c r="E213" s="22"/>
      <c r="F213" s="22"/>
      <c r="G213" s="22"/>
      <c r="H213" s="134"/>
      <c r="I213" s="22"/>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row>
    <row r="214" spans="1:60" ht="16.5" customHeight="1" x14ac:dyDescent="0.3">
      <c r="A214" s="22"/>
      <c r="B214" s="22"/>
      <c r="C214" s="22"/>
      <c r="D214" s="166"/>
      <c r="E214" s="22"/>
      <c r="F214" s="22"/>
      <c r="G214" s="22"/>
      <c r="H214" s="134"/>
      <c r="I214" s="22"/>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row>
    <row r="215" spans="1:60" ht="16.5" customHeight="1" x14ac:dyDescent="0.3">
      <c r="A215" s="22"/>
      <c r="B215" s="22"/>
      <c r="C215" s="22"/>
      <c r="D215" s="166"/>
      <c r="E215" s="22"/>
      <c r="F215" s="22"/>
      <c r="G215" s="22"/>
      <c r="H215" s="134"/>
      <c r="I215" s="22"/>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row>
    <row r="216" spans="1:60" ht="16.5" customHeight="1" x14ac:dyDescent="0.3">
      <c r="A216" s="22"/>
      <c r="B216" s="22"/>
      <c r="C216" s="22"/>
      <c r="D216" s="166"/>
      <c r="E216" s="22"/>
      <c r="F216" s="22"/>
      <c r="G216" s="22"/>
      <c r="H216" s="134"/>
      <c r="I216" s="22"/>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row>
    <row r="217" spans="1:60" ht="16.5" customHeight="1" x14ac:dyDescent="0.3">
      <c r="A217" s="22"/>
      <c r="B217" s="22"/>
      <c r="C217" s="22"/>
      <c r="D217" s="166"/>
      <c r="E217" s="22"/>
      <c r="F217" s="22"/>
      <c r="G217" s="22"/>
      <c r="H217" s="134"/>
      <c r="I217" s="22"/>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row>
    <row r="218" spans="1:60" ht="16.5" customHeight="1" x14ac:dyDescent="0.3">
      <c r="A218" s="22"/>
      <c r="B218" s="22"/>
      <c r="C218" s="22"/>
      <c r="D218" s="166"/>
      <c r="E218" s="22"/>
      <c r="F218" s="22"/>
      <c r="G218" s="22"/>
      <c r="H218" s="134"/>
      <c r="I218" s="22"/>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row>
    <row r="219" spans="1:60" ht="16.5" customHeight="1" x14ac:dyDescent="0.3">
      <c r="A219" s="22"/>
      <c r="B219" s="22"/>
      <c r="C219" s="22"/>
      <c r="D219" s="166"/>
      <c r="E219" s="22"/>
      <c r="F219" s="22"/>
      <c r="G219" s="22"/>
      <c r="H219" s="134"/>
      <c r="I219" s="22"/>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row>
    <row r="220" spans="1:60" ht="16.5" customHeight="1" x14ac:dyDescent="0.3">
      <c r="A220" s="22"/>
      <c r="B220" s="22"/>
      <c r="C220" s="22"/>
      <c r="D220" s="166"/>
      <c r="E220" s="22"/>
      <c r="F220" s="22"/>
      <c r="G220" s="22"/>
      <c r="H220" s="134"/>
      <c r="I220" s="22"/>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row>
    <row r="221" spans="1:60" ht="16.5" customHeight="1" x14ac:dyDescent="0.3">
      <c r="A221" s="22"/>
      <c r="B221" s="22"/>
      <c r="C221" s="22"/>
      <c r="D221" s="166"/>
      <c r="E221" s="22"/>
      <c r="F221" s="22"/>
      <c r="G221" s="22"/>
      <c r="H221" s="134"/>
      <c r="I221" s="22"/>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row>
    <row r="222" spans="1:60" ht="16.5" customHeight="1" x14ac:dyDescent="0.3">
      <c r="A222" s="22"/>
      <c r="B222" s="22"/>
      <c r="C222" s="22"/>
      <c r="D222" s="166"/>
      <c r="E222" s="22"/>
      <c r="F222" s="22"/>
      <c r="G222" s="22"/>
      <c r="H222" s="134"/>
      <c r="I222" s="22"/>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row>
    <row r="223" spans="1:60" ht="16.5" customHeight="1" x14ac:dyDescent="0.3">
      <c r="A223" s="22"/>
      <c r="B223" s="22"/>
      <c r="C223" s="22"/>
      <c r="D223" s="166"/>
      <c r="E223" s="22"/>
      <c r="F223" s="22"/>
      <c r="G223" s="22"/>
      <c r="H223" s="134"/>
      <c r="I223" s="22"/>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row>
    <row r="224" spans="1:60" ht="16.5" customHeight="1" x14ac:dyDescent="0.3">
      <c r="A224" s="22"/>
      <c r="B224" s="22"/>
      <c r="C224" s="22"/>
      <c r="D224" s="166"/>
      <c r="E224" s="22"/>
      <c r="F224" s="22"/>
      <c r="G224" s="22"/>
      <c r="H224" s="134"/>
      <c r="I224" s="22"/>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row>
    <row r="225" spans="1:60" ht="16.5" customHeight="1" x14ac:dyDescent="0.3">
      <c r="A225" s="22"/>
      <c r="B225" s="22"/>
      <c r="C225" s="22"/>
      <c r="D225" s="166"/>
      <c r="E225" s="22"/>
      <c r="F225" s="22"/>
      <c r="G225" s="22"/>
      <c r="H225" s="134"/>
      <c r="I225" s="22"/>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row>
    <row r="226" spans="1:60" ht="16.5" customHeight="1" x14ac:dyDescent="0.3">
      <c r="A226" s="22"/>
      <c r="B226" s="22"/>
      <c r="C226" s="22"/>
      <c r="D226" s="166"/>
      <c r="E226" s="22"/>
      <c r="F226" s="22"/>
      <c r="G226" s="22"/>
      <c r="H226" s="134"/>
      <c r="I226" s="22"/>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row>
    <row r="227" spans="1:60" ht="16.5" customHeight="1" x14ac:dyDescent="0.3">
      <c r="A227" s="22"/>
      <c r="B227" s="22"/>
      <c r="C227" s="22"/>
      <c r="D227" s="166"/>
      <c r="E227" s="22"/>
      <c r="F227" s="22"/>
      <c r="G227" s="22"/>
      <c r="H227" s="134"/>
      <c r="I227" s="22"/>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row>
    <row r="228" spans="1:60" ht="16.5" customHeight="1" x14ac:dyDescent="0.3">
      <c r="A228" s="22"/>
      <c r="B228" s="22"/>
      <c r="C228" s="22"/>
      <c r="D228" s="166"/>
      <c r="E228" s="22"/>
      <c r="F228" s="22"/>
      <c r="G228" s="22"/>
      <c r="H228" s="134"/>
      <c r="I228" s="22"/>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row>
    <row r="229" spans="1:60" ht="16.5" customHeight="1" x14ac:dyDescent="0.3">
      <c r="A229" s="22"/>
      <c r="B229" s="22"/>
      <c r="C229" s="22"/>
      <c r="D229" s="166"/>
      <c r="E229" s="22"/>
      <c r="F229" s="22"/>
      <c r="G229" s="22"/>
      <c r="H229" s="134"/>
      <c r="I229" s="22"/>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row>
    <row r="230" spans="1:60" ht="16.5" customHeight="1" x14ac:dyDescent="0.3">
      <c r="A230" s="22"/>
      <c r="B230" s="22"/>
      <c r="C230" s="22"/>
      <c r="D230" s="166"/>
      <c r="E230" s="22"/>
      <c r="F230" s="22"/>
      <c r="G230" s="22"/>
      <c r="H230" s="134"/>
      <c r="I230" s="22"/>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row>
    <row r="231" spans="1:60" ht="16.5" customHeight="1" x14ac:dyDescent="0.3">
      <c r="A231" s="22"/>
      <c r="B231" s="22"/>
      <c r="C231" s="22"/>
      <c r="D231" s="166"/>
      <c r="E231" s="22"/>
      <c r="F231" s="22"/>
      <c r="G231" s="22"/>
      <c r="H231" s="134"/>
      <c r="I231" s="22"/>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row>
    <row r="232" spans="1:60" ht="16.5" customHeight="1" x14ac:dyDescent="0.3">
      <c r="A232" s="22"/>
      <c r="B232" s="22"/>
      <c r="C232" s="22"/>
      <c r="D232" s="166"/>
      <c r="E232" s="22"/>
      <c r="F232" s="22"/>
      <c r="G232" s="22"/>
      <c r="H232" s="134"/>
      <c r="I232" s="22"/>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row>
    <row r="233" spans="1:60" ht="16.5" customHeight="1" x14ac:dyDescent="0.3">
      <c r="A233" s="22"/>
      <c r="B233" s="22"/>
      <c r="C233" s="22"/>
      <c r="D233" s="166"/>
      <c r="E233" s="22"/>
      <c r="F233" s="22"/>
      <c r="G233" s="22"/>
      <c r="H233" s="134"/>
      <c r="I233" s="22"/>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row>
    <row r="234" spans="1:60" ht="16.5" customHeight="1" x14ac:dyDescent="0.3">
      <c r="A234" s="22"/>
      <c r="B234" s="22"/>
      <c r="C234" s="22"/>
      <c r="D234" s="166"/>
      <c r="E234" s="22"/>
      <c r="F234" s="22"/>
      <c r="G234" s="22"/>
      <c r="H234" s="134"/>
      <c r="I234" s="22"/>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row>
    <row r="235" spans="1:60" ht="16.5" customHeight="1" x14ac:dyDescent="0.3">
      <c r="A235" s="22"/>
      <c r="B235" s="22"/>
      <c r="C235" s="22"/>
      <c r="D235" s="166"/>
      <c r="E235" s="22"/>
      <c r="F235" s="22"/>
      <c r="G235" s="22"/>
      <c r="H235" s="134"/>
      <c r="I235" s="22"/>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row>
    <row r="236" spans="1:60" ht="16.5" customHeight="1" x14ac:dyDescent="0.3">
      <c r="A236" s="22"/>
      <c r="B236" s="22"/>
      <c r="C236" s="22"/>
      <c r="D236" s="166"/>
      <c r="E236" s="22"/>
      <c r="F236" s="22"/>
      <c r="G236" s="22"/>
      <c r="H236" s="134"/>
      <c r="I236" s="22"/>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row>
    <row r="237" spans="1:60" ht="16.5" customHeight="1" x14ac:dyDescent="0.3">
      <c r="A237" s="22"/>
      <c r="B237" s="22"/>
      <c r="C237" s="22"/>
      <c r="D237" s="166"/>
      <c r="E237" s="22"/>
      <c r="F237" s="22"/>
      <c r="G237" s="22"/>
      <c r="H237" s="134"/>
      <c r="I237" s="22"/>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row>
    <row r="238" spans="1:60" ht="16.5" customHeight="1" x14ac:dyDescent="0.3">
      <c r="A238" s="22"/>
      <c r="B238" s="22"/>
      <c r="C238" s="22"/>
      <c r="D238" s="166"/>
      <c r="E238" s="22"/>
      <c r="F238" s="22"/>
      <c r="G238" s="22"/>
      <c r="H238" s="134"/>
      <c r="I238" s="22"/>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row>
    <row r="239" spans="1:60" ht="16.5" customHeight="1" x14ac:dyDescent="0.3">
      <c r="A239" s="22"/>
      <c r="B239" s="22"/>
      <c r="C239" s="22"/>
      <c r="D239" s="166"/>
      <c r="E239" s="22"/>
      <c r="F239" s="22"/>
      <c r="G239" s="22"/>
      <c r="H239" s="134"/>
      <c r="I239" s="22"/>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row>
    <row r="240" spans="1:60" ht="16.5" customHeight="1" x14ac:dyDescent="0.3">
      <c r="A240" s="22"/>
      <c r="B240" s="22"/>
      <c r="C240" s="22"/>
      <c r="D240" s="166"/>
      <c r="E240" s="22"/>
      <c r="F240" s="22"/>
      <c r="G240" s="22"/>
      <c r="H240" s="134"/>
      <c r="I240" s="22"/>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row>
    <row r="241" spans="1:60" ht="16.5" customHeight="1" x14ac:dyDescent="0.3">
      <c r="A241" s="22"/>
      <c r="B241" s="22"/>
      <c r="C241" s="22"/>
      <c r="D241" s="166"/>
      <c r="E241" s="22"/>
      <c r="F241" s="22"/>
      <c r="G241" s="22"/>
      <c r="H241" s="134"/>
      <c r="I241" s="22"/>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row>
    <row r="242" spans="1:60" ht="16.5" customHeight="1" x14ac:dyDescent="0.3">
      <c r="A242" s="22"/>
      <c r="B242" s="22"/>
      <c r="C242" s="22"/>
      <c r="D242" s="166"/>
      <c r="E242" s="22"/>
      <c r="F242" s="22"/>
      <c r="G242" s="22"/>
      <c r="H242" s="134"/>
      <c r="I242" s="22"/>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row>
    <row r="243" spans="1:60" ht="16.5" customHeight="1" x14ac:dyDescent="0.3">
      <c r="A243" s="22"/>
      <c r="B243" s="22"/>
      <c r="C243" s="22"/>
      <c r="D243" s="166"/>
      <c r="E243" s="22"/>
      <c r="F243" s="22"/>
      <c r="G243" s="22"/>
      <c r="H243" s="134"/>
      <c r="I243" s="22"/>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row>
    <row r="244" spans="1:60" ht="16.5" customHeight="1" x14ac:dyDescent="0.3">
      <c r="A244" s="22"/>
      <c r="B244" s="22"/>
      <c r="C244" s="22"/>
      <c r="D244" s="166"/>
      <c r="E244" s="22"/>
      <c r="F244" s="22"/>
      <c r="G244" s="22"/>
      <c r="H244" s="134"/>
      <c r="I244" s="22"/>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row>
    <row r="245" spans="1:60" ht="16.5" customHeight="1" x14ac:dyDescent="0.3">
      <c r="A245" s="22"/>
      <c r="B245" s="22"/>
      <c r="C245" s="22"/>
      <c r="D245" s="166"/>
      <c r="E245" s="22"/>
      <c r="F245" s="22"/>
      <c r="G245" s="22"/>
      <c r="H245" s="134"/>
      <c r="I245" s="22"/>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row>
    <row r="246" spans="1:60" ht="16.5" customHeight="1" x14ac:dyDescent="0.3">
      <c r="A246" s="22"/>
      <c r="B246" s="22"/>
      <c r="C246" s="22"/>
      <c r="D246" s="166"/>
      <c r="E246" s="22"/>
      <c r="F246" s="22"/>
      <c r="G246" s="22"/>
      <c r="H246" s="134"/>
      <c r="I246" s="22"/>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row>
    <row r="247" spans="1:60" ht="16.5" customHeight="1" x14ac:dyDescent="0.3">
      <c r="A247" s="22"/>
      <c r="B247" s="22"/>
      <c r="C247" s="22"/>
      <c r="D247" s="166"/>
      <c r="E247" s="22"/>
      <c r="F247" s="22"/>
      <c r="G247" s="22"/>
      <c r="H247" s="134"/>
      <c r="I247" s="22"/>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row>
    <row r="248" spans="1:60" ht="16.5" customHeight="1" x14ac:dyDescent="0.3">
      <c r="A248" s="22"/>
      <c r="B248" s="22"/>
      <c r="C248" s="22"/>
      <c r="D248" s="166"/>
      <c r="E248" s="22"/>
      <c r="F248" s="22"/>
      <c r="G248" s="22"/>
      <c r="H248" s="134"/>
      <c r="I248" s="22"/>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row>
    <row r="249" spans="1:60" ht="16.5" customHeight="1" x14ac:dyDescent="0.3">
      <c r="A249" s="22"/>
      <c r="B249" s="22"/>
      <c r="C249" s="22"/>
      <c r="D249" s="166"/>
      <c r="E249" s="22"/>
      <c r="F249" s="22"/>
      <c r="G249" s="22"/>
      <c r="H249" s="134"/>
      <c r="I249" s="22"/>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row>
    <row r="250" spans="1:60" ht="16.5" customHeight="1" x14ac:dyDescent="0.3">
      <c r="A250" s="22"/>
      <c r="B250" s="22"/>
      <c r="C250" s="22"/>
      <c r="D250" s="166"/>
      <c r="E250" s="22"/>
      <c r="F250" s="22"/>
      <c r="G250" s="22"/>
      <c r="H250" s="134"/>
      <c r="I250" s="22"/>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row>
    <row r="251" spans="1:60" ht="16.5" customHeight="1" x14ac:dyDescent="0.3">
      <c r="A251" s="22"/>
      <c r="B251" s="22"/>
      <c r="C251" s="22"/>
      <c r="D251" s="166"/>
      <c r="E251" s="22"/>
      <c r="F251" s="22"/>
      <c r="G251" s="22"/>
      <c r="H251" s="134"/>
      <c r="I251" s="22"/>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row>
    <row r="252" spans="1:60" ht="16.5" customHeight="1" x14ac:dyDescent="0.3">
      <c r="A252" s="22"/>
      <c r="B252" s="22"/>
      <c r="C252" s="22"/>
      <c r="D252" s="166"/>
      <c r="E252" s="22"/>
      <c r="F252" s="22"/>
      <c r="G252" s="22"/>
      <c r="H252" s="134"/>
      <c r="I252" s="22"/>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row>
    <row r="253" spans="1:60" ht="16.5" customHeight="1" x14ac:dyDescent="0.3">
      <c r="A253" s="22"/>
      <c r="B253" s="22"/>
      <c r="C253" s="22"/>
      <c r="D253" s="166"/>
      <c r="E253" s="22"/>
      <c r="F253" s="22"/>
      <c r="G253" s="22"/>
      <c r="H253" s="134"/>
      <c r="I253" s="22"/>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row>
    <row r="254" spans="1:60" ht="16.5" customHeight="1" x14ac:dyDescent="0.3">
      <c r="A254" s="22"/>
      <c r="B254" s="22"/>
      <c r="C254" s="22"/>
      <c r="D254" s="166"/>
      <c r="E254" s="22"/>
      <c r="F254" s="22"/>
      <c r="G254" s="22"/>
      <c r="H254" s="134"/>
      <c r="I254" s="22"/>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row>
    <row r="255" spans="1:60" ht="16.5" customHeight="1" x14ac:dyDescent="0.3">
      <c r="A255" s="22"/>
      <c r="B255" s="22"/>
      <c r="C255" s="22"/>
      <c r="D255" s="166"/>
      <c r="E255" s="22"/>
      <c r="F255" s="22"/>
      <c r="G255" s="22"/>
      <c r="H255" s="134"/>
      <c r="I255" s="22"/>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row>
    <row r="256" spans="1:60" ht="16.5" customHeight="1" x14ac:dyDescent="0.3">
      <c r="A256" s="22"/>
      <c r="B256" s="22"/>
      <c r="C256" s="22"/>
      <c r="D256" s="166"/>
      <c r="E256" s="22"/>
      <c r="F256" s="22"/>
      <c r="G256" s="22"/>
      <c r="H256" s="134"/>
      <c r="I256" s="22"/>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row>
    <row r="257" spans="1:60" ht="16.5" customHeight="1" x14ac:dyDescent="0.3">
      <c r="A257" s="22"/>
      <c r="B257" s="22"/>
      <c r="C257" s="22"/>
      <c r="D257" s="166"/>
      <c r="E257" s="22"/>
      <c r="F257" s="22"/>
      <c r="G257" s="22"/>
      <c r="H257" s="134"/>
      <c r="I257" s="22"/>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row>
    <row r="258" spans="1:60" ht="16.5" customHeight="1" x14ac:dyDescent="0.3">
      <c r="A258" s="22"/>
      <c r="B258" s="22"/>
      <c r="C258" s="22"/>
      <c r="D258" s="166"/>
      <c r="E258" s="22"/>
      <c r="F258" s="22"/>
      <c r="G258" s="22"/>
      <c r="H258" s="134"/>
      <c r="I258" s="22"/>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row>
    <row r="259" spans="1:60" ht="16.5" customHeight="1" x14ac:dyDescent="0.3">
      <c r="A259" s="22"/>
      <c r="B259" s="22"/>
      <c r="C259" s="22"/>
      <c r="D259" s="166"/>
      <c r="E259" s="22"/>
      <c r="F259" s="22"/>
      <c r="G259" s="22"/>
      <c r="H259" s="134"/>
      <c r="I259" s="22"/>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row>
    <row r="260" spans="1:60" ht="16.5" customHeight="1" x14ac:dyDescent="0.3">
      <c r="A260" s="22"/>
      <c r="B260" s="22"/>
      <c r="C260" s="22"/>
      <c r="D260" s="166"/>
      <c r="E260" s="22"/>
      <c r="F260" s="22"/>
      <c r="G260" s="22"/>
      <c r="H260" s="134"/>
      <c r="I260" s="22"/>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row>
    <row r="261" spans="1:60" ht="16.5" customHeight="1" x14ac:dyDescent="0.3">
      <c r="A261" s="22"/>
      <c r="B261" s="22"/>
      <c r="C261" s="22"/>
      <c r="D261" s="166"/>
      <c r="E261" s="22"/>
      <c r="F261" s="22"/>
      <c r="G261" s="22"/>
      <c r="H261" s="134"/>
      <c r="I261" s="22"/>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row>
    <row r="262" spans="1:60" ht="16.5" customHeight="1" x14ac:dyDescent="0.3">
      <c r="A262" s="22"/>
      <c r="B262" s="22"/>
      <c r="C262" s="22"/>
      <c r="D262" s="166"/>
      <c r="E262" s="22"/>
      <c r="F262" s="22"/>
      <c r="G262" s="22"/>
      <c r="H262" s="134"/>
      <c r="I262" s="22"/>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row>
    <row r="263" spans="1:60" ht="16.5" customHeight="1" x14ac:dyDescent="0.3">
      <c r="A263" s="22"/>
      <c r="B263" s="22"/>
      <c r="C263" s="22"/>
      <c r="D263" s="166"/>
      <c r="E263" s="22"/>
      <c r="F263" s="22"/>
      <c r="G263" s="22"/>
      <c r="H263" s="134"/>
      <c r="I263" s="22"/>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row>
    <row r="264" spans="1:60" ht="16.5" customHeight="1" x14ac:dyDescent="0.3">
      <c r="A264" s="22"/>
      <c r="B264" s="22"/>
      <c r="C264" s="22"/>
      <c r="D264" s="166"/>
      <c r="E264" s="22"/>
      <c r="F264" s="22"/>
      <c r="G264" s="22"/>
      <c r="H264" s="134"/>
      <c r="I264" s="22"/>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row>
    <row r="265" spans="1:60" ht="16.5" customHeight="1" x14ac:dyDescent="0.3">
      <c r="A265" s="22"/>
      <c r="B265" s="22"/>
      <c r="C265" s="22"/>
      <c r="D265" s="166"/>
      <c r="E265" s="22"/>
      <c r="F265" s="22"/>
      <c r="G265" s="22"/>
      <c r="H265" s="134"/>
      <c r="I265" s="22"/>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row>
    <row r="266" spans="1:60" ht="16.5" customHeight="1" x14ac:dyDescent="0.3">
      <c r="A266" s="22"/>
      <c r="B266" s="22"/>
      <c r="C266" s="22"/>
      <c r="D266" s="166"/>
      <c r="E266" s="22"/>
      <c r="F266" s="22"/>
      <c r="G266" s="22"/>
      <c r="H266" s="134"/>
      <c r="I266" s="22"/>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row>
    <row r="267" spans="1:60" ht="16.5" customHeight="1" x14ac:dyDescent="0.3">
      <c r="A267" s="22"/>
      <c r="B267" s="22"/>
      <c r="C267" s="22"/>
      <c r="D267" s="166"/>
      <c r="E267" s="22"/>
      <c r="F267" s="22"/>
      <c r="G267" s="22"/>
      <c r="H267" s="134"/>
      <c r="I267" s="22"/>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row>
    <row r="268" spans="1:60" ht="16.5" customHeight="1" x14ac:dyDescent="0.3">
      <c r="A268" s="22"/>
      <c r="B268" s="22"/>
      <c r="C268" s="22"/>
      <c r="D268" s="166"/>
      <c r="E268" s="22"/>
      <c r="F268" s="22"/>
      <c r="G268" s="22"/>
      <c r="H268" s="134"/>
      <c r="I268" s="22"/>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row>
    <row r="269" spans="1:60" ht="16.5" customHeight="1" x14ac:dyDescent="0.3">
      <c r="A269" s="22"/>
      <c r="B269" s="22"/>
      <c r="C269" s="22"/>
      <c r="D269" s="166"/>
      <c r="E269" s="22"/>
      <c r="F269" s="22"/>
      <c r="G269" s="22"/>
      <c r="H269" s="134"/>
      <c r="I269" s="22"/>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row>
    <row r="270" spans="1:60" ht="16.5" customHeight="1" x14ac:dyDescent="0.3">
      <c r="A270" s="22"/>
      <c r="B270" s="22"/>
      <c r="C270" s="22"/>
      <c r="D270" s="166"/>
      <c r="E270" s="22"/>
      <c r="F270" s="22"/>
      <c r="G270" s="22"/>
      <c r="H270" s="134"/>
      <c r="I270" s="22"/>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row>
    <row r="271" spans="1:60" ht="16.5" customHeight="1" x14ac:dyDescent="0.3">
      <c r="A271" s="22"/>
      <c r="B271" s="22"/>
      <c r="C271" s="22"/>
      <c r="D271" s="166"/>
      <c r="E271" s="22"/>
      <c r="F271" s="22"/>
      <c r="G271" s="22"/>
      <c r="H271" s="134"/>
      <c r="I271" s="22"/>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row>
    <row r="272" spans="1:60" ht="16.5" customHeight="1" x14ac:dyDescent="0.3">
      <c r="A272" s="22"/>
      <c r="B272" s="22"/>
      <c r="C272" s="22"/>
      <c r="D272" s="166"/>
      <c r="E272" s="22"/>
      <c r="F272" s="22"/>
      <c r="G272" s="22"/>
      <c r="H272" s="134"/>
      <c r="I272" s="22"/>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row>
    <row r="273" spans="1:60" ht="16.5" customHeight="1" x14ac:dyDescent="0.3">
      <c r="A273" s="22"/>
      <c r="B273" s="22"/>
      <c r="C273" s="22"/>
      <c r="D273" s="166"/>
      <c r="E273" s="22"/>
      <c r="F273" s="22"/>
      <c r="G273" s="22"/>
      <c r="H273" s="134"/>
      <c r="I273" s="22"/>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row>
    <row r="274" spans="1:60" ht="16.5" customHeight="1" x14ac:dyDescent="0.3">
      <c r="A274" s="22"/>
      <c r="B274" s="22"/>
      <c r="C274" s="22"/>
      <c r="D274" s="166"/>
      <c r="E274" s="22"/>
      <c r="F274" s="22"/>
      <c r="G274" s="22"/>
      <c r="H274" s="134"/>
      <c r="I274" s="22"/>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row>
    <row r="275" spans="1:60" ht="16.5" customHeight="1" x14ac:dyDescent="0.3">
      <c r="A275" s="22"/>
      <c r="B275" s="22"/>
      <c r="C275" s="22"/>
      <c r="D275" s="166"/>
      <c r="E275" s="22"/>
      <c r="F275" s="22"/>
      <c r="G275" s="22"/>
      <c r="H275" s="134"/>
      <c r="I275" s="22"/>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row>
    <row r="276" spans="1:60" ht="16.5" customHeight="1" x14ac:dyDescent="0.3">
      <c r="A276" s="22"/>
      <c r="B276" s="22"/>
      <c r="C276" s="22"/>
      <c r="D276" s="166"/>
      <c r="E276" s="22"/>
      <c r="F276" s="22"/>
      <c r="G276" s="22"/>
      <c r="H276" s="134"/>
      <c r="I276" s="22"/>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row>
    <row r="277" spans="1:60" ht="16.5" customHeight="1" x14ac:dyDescent="0.3">
      <c r="A277" s="22"/>
      <c r="B277" s="22"/>
      <c r="C277" s="22"/>
      <c r="D277" s="166"/>
      <c r="E277" s="22"/>
      <c r="F277" s="22"/>
      <c r="G277" s="22"/>
      <c r="H277" s="134"/>
      <c r="I277" s="22"/>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row>
    <row r="278" spans="1:60" ht="16.5" customHeight="1" x14ac:dyDescent="0.3">
      <c r="A278" s="22"/>
      <c r="B278" s="22"/>
      <c r="C278" s="22"/>
      <c r="D278" s="166"/>
      <c r="E278" s="22"/>
      <c r="F278" s="22"/>
      <c r="G278" s="22"/>
      <c r="H278" s="134"/>
      <c r="I278" s="22"/>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row>
    <row r="279" spans="1:60" ht="16.5" customHeight="1" x14ac:dyDescent="0.3">
      <c r="A279" s="22"/>
      <c r="B279" s="22"/>
      <c r="C279" s="22"/>
      <c r="D279" s="166"/>
      <c r="E279" s="22"/>
      <c r="F279" s="22"/>
      <c r="G279" s="22"/>
      <c r="H279" s="134"/>
      <c r="I279" s="22"/>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row>
    <row r="280" spans="1:60" ht="16.5" customHeight="1" x14ac:dyDescent="0.3">
      <c r="A280" s="22"/>
      <c r="B280" s="22"/>
      <c r="C280" s="22"/>
      <c r="D280" s="166"/>
      <c r="E280" s="22"/>
      <c r="F280" s="22"/>
      <c r="G280" s="22"/>
      <c r="H280" s="134"/>
      <c r="I280" s="22"/>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row>
    <row r="281" spans="1:60" ht="16.5" customHeight="1" x14ac:dyDescent="0.3">
      <c r="A281" s="22"/>
      <c r="B281" s="22"/>
      <c r="C281" s="22"/>
      <c r="D281" s="166"/>
      <c r="E281" s="22"/>
      <c r="F281" s="22"/>
      <c r="G281" s="22"/>
      <c r="H281" s="134"/>
      <c r="I281" s="22"/>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row>
    <row r="282" spans="1:60" ht="16.5" customHeight="1" x14ac:dyDescent="0.3">
      <c r="A282" s="22"/>
      <c r="B282" s="22"/>
      <c r="C282" s="22"/>
      <c r="D282" s="166"/>
      <c r="E282" s="22"/>
      <c r="F282" s="22"/>
      <c r="G282" s="22"/>
      <c r="H282" s="134"/>
      <c r="I282" s="22"/>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row>
    <row r="283" spans="1:60" ht="16.5" customHeight="1" x14ac:dyDescent="0.3">
      <c r="A283" s="22"/>
      <c r="B283" s="22"/>
      <c r="C283" s="22"/>
      <c r="D283" s="166"/>
      <c r="E283" s="22"/>
      <c r="F283" s="22"/>
      <c r="G283" s="22"/>
      <c r="H283" s="134"/>
      <c r="I283" s="22"/>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row>
    <row r="284" spans="1:60" ht="16.5" customHeight="1" x14ac:dyDescent="0.3">
      <c r="A284" s="22"/>
      <c r="B284" s="22"/>
      <c r="C284" s="22"/>
      <c r="D284" s="166"/>
      <c r="E284" s="22"/>
      <c r="F284" s="22"/>
      <c r="G284" s="22"/>
      <c r="H284" s="134"/>
      <c r="I284" s="22"/>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row>
    <row r="285" spans="1:60" ht="16.5" customHeight="1" x14ac:dyDescent="0.3">
      <c r="A285" s="22"/>
      <c r="B285" s="22"/>
      <c r="C285" s="22"/>
      <c r="D285" s="166"/>
      <c r="E285" s="22"/>
      <c r="F285" s="22"/>
      <c r="G285" s="22"/>
      <c r="H285" s="134"/>
      <c r="I285" s="22"/>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row>
    <row r="286" spans="1:60" ht="16.5" customHeight="1" x14ac:dyDescent="0.3">
      <c r="A286" s="22"/>
      <c r="B286" s="22"/>
      <c r="C286" s="22"/>
      <c r="D286" s="166"/>
      <c r="E286" s="22"/>
      <c r="F286" s="22"/>
      <c r="G286" s="22"/>
      <c r="H286" s="134"/>
      <c r="I286" s="22"/>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row>
    <row r="287" spans="1:60" ht="16.5" customHeight="1" x14ac:dyDescent="0.3">
      <c r="A287" s="22"/>
      <c r="B287" s="22"/>
      <c r="C287" s="22"/>
      <c r="D287" s="166"/>
      <c r="E287" s="22"/>
      <c r="F287" s="22"/>
      <c r="G287" s="22"/>
      <c r="H287" s="134"/>
      <c r="I287" s="22"/>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row>
    <row r="288" spans="1:60" ht="16.5" customHeight="1" x14ac:dyDescent="0.3">
      <c r="A288" s="22"/>
      <c r="B288" s="22"/>
      <c r="C288" s="22"/>
      <c r="D288" s="166"/>
      <c r="E288" s="22"/>
      <c r="F288" s="22"/>
      <c r="G288" s="22"/>
      <c r="H288" s="134"/>
      <c r="I288" s="22"/>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row>
    <row r="289" spans="1:60" ht="16.5" customHeight="1" x14ac:dyDescent="0.3">
      <c r="A289" s="22"/>
      <c r="B289" s="22"/>
      <c r="C289" s="22"/>
      <c r="D289" s="166"/>
      <c r="E289" s="22"/>
      <c r="F289" s="22"/>
      <c r="G289" s="22"/>
      <c r="H289" s="134"/>
      <c r="I289" s="22"/>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row>
    <row r="290" spans="1:60" ht="16.5" customHeight="1" x14ac:dyDescent="0.3">
      <c r="A290" s="22"/>
      <c r="B290" s="22"/>
      <c r="C290" s="22"/>
      <c r="D290" s="166"/>
      <c r="E290" s="22"/>
      <c r="F290" s="22"/>
      <c r="G290" s="22"/>
      <c r="H290" s="134"/>
      <c r="I290" s="22"/>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row>
    <row r="291" spans="1:60" ht="16.5" customHeight="1" x14ac:dyDescent="0.3">
      <c r="A291" s="22"/>
      <c r="B291" s="22"/>
      <c r="C291" s="22"/>
      <c r="D291" s="166"/>
      <c r="E291" s="22"/>
      <c r="F291" s="22"/>
      <c r="G291" s="22"/>
      <c r="H291" s="134"/>
      <c r="I291" s="22"/>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row>
    <row r="292" spans="1:60" ht="16.5" customHeight="1" x14ac:dyDescent="0.3">
      <c r="A292" s="22"/>
      <c r="B292" s="22"/>
      <c r="C292" s="22"/>
      <c r="D292" s="166"/>
      <c r="E292" s="22"/>
      <c r="F292" s="22"/>
      <c r="G292" s="22"/>
      <c r="H292" s="134"/>
      <c r="I292" s="22"/>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row>
    <row r="293" spans="1:60" ht="16.5" customHeight="1" x14ac:dyDescent="0.3">
      <c r="A293" s="22"/>
      <c r="B293" s="22"/>
      <c r="C293" s="22"/>
      <c r="D293" s="166"/>
      <c r="E293" s="22"/>
      <c r="F293" s="22"/>
      <c r="G293" s="22"/>
      <c r="H293" s="134"/>
      <c r="I293" s="22"/>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row>
    <row r="294" spans="1:60" ht="16.5" customHeight="1" x14ac:dyDescent="0.3">
      <c r="A294" s="22"/>
      <c r="B294" s="22"/>
      <c r="C294" s="22"/>
      <c r="D294" s="166"/>
      <c r="E294" s="22"/>
      <c r="F294" s="22"/>
      <c r="G294" s="22"/>
      <c r="H294" s="134"/>
      <c r="I294" s="22"/>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row>
    <row r="295" spans="1:60" ht="16.5" customHeight="1" x14ac:dyDescent="0.3">
      <c r="A295" s="22"/>
      <c r="B295" s="22"/>
      <c r="C295" s="22"/>
      <c r="D295" s="166"/>
      <c r="E295" s="22"/>
      <c r="F295" s="22"/>
      <c r="G295" s="22"/>
      <c r="H295" s="134"/>
      <c r="I295" s="22"/>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row>
    <row r="296" spans="1:60" ht="16.5" customHeight="1" x14ac:dyDescent="0.3">
      <c r="A296" s="22"/>
      <c r="B296" s="22"/>
      <c r="C296" s="22"/>
      <c r="D296" s="166"/>
      <c r="E296" s="22"/>
      <c r="F296" s="22"/>
      <c r="G296" s="22"/>
      <c r="H296" s="134"/>
      <c r="I296" s="22"/>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row>
    <row r="297" spans="1:60" ht="16.5" customHeight="1" x14ac:dyDescent="0.3">
      <c r="A297" s="22"/>
      <c r="B297" s="22"/>
      <c r="C297" s="22"/>
      <c r="D297" s="166"/>
      <c r="E297" s="22"/>
      <c r="F297" s="22"/>
      <c r="G297" s="22"/>
      <c r="H297" s="134"/>
      <c r="I297" s="22"/>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row>
    <row r="298" spans="1:60" ht="16.5" customHeight="1" x14ac:dyDescent="0.3">
      <c r="A298" s="22"/>
      <c r="B298" s="22"/>
      <c r="C298" s="22"/>
      <c r="D298" s="166"/>
      <c r="E298" s="22"/>
      <c r="F298" s="22"/>
      <c r="G298" s="22"/>
      <c r="H298" s="134"/>
      <c r="I298" s="22"/>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row>
    <row r="299" spans="1:60" ht="16.5" customHeight="1" x14ac:dyDescent="0.3">
      <c r="A299" s="22"/>
      <c r="B299" s="22"/>
      <c r="C299" s="22"/>
      <c r="D299" s="166"/>
      <c r="E299" s="22"/>
      <c r="F299" s="22"/>
      <c r="G299" s="22"/>
      <c r="H299" s="134"/>
      <c r="I299" s="22"/>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row>
    <row r="300" spans="1:60" ht="16.5" customHeight="1" x14ac:dyDescent="0.3">
      <c r="A300" s="22"/>
      <c r="B300" s="22"/>
      <c r="C300" s="22"/>
      <c r="D300" s="166"/>
      <c r="E300" s="22"/>
      <c r="F300" s="22"/>
      <c r="G300" s="22"/>
      <c r="H300" s="134"/>
      <c r="I300" s="22"/>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row>
    <row r="301" spans="1:60" ht="16.5" customHeight="1" x14ac:dyDescent="0.3">
      <c r="A301" s="22"/>
      <c r="B301" s="22"/>
      <c r="C301" s="22"/>
      <c r="D301" s="166"/>
      <c r="E301" s="22"/>
      <c r="F301" s="22"/>
      <c r="G301" s="22"/>
      <c r="H301" s="134"/>
      <c r="I301" s="22"/>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row>
    <row r="302" spans="1:60" ht="16.5" customHeight="1" x14ac:dyDescent="0.3">
      <c r="A302" s="22"/>
      <c r="B302" s="22"/>
      <c r="C302" s="22"/>
      <c r="D302" s="166"/>
      <c r="E302" s="22"/>
      <c r="F302" s="22"/>
      <c r="G302" s="22"/>
      <c r="H302" s="134"/>
      <c r="I302" s="22"/>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row>
    <row r="303" spans="1:60" ht="16.5" customHeight="1" x14ac:dyDescent="0.3">
      <c r="A303" s="22"/>
      <c r="B303" s="22"/>
      <c r="C303" s="22"/>
      <c r="D303" s="166"/>
      <c r="E303" s="22"/>
      <c r="F303" s="22"/>
      <c r="G303" s="22"/>
      <c r="H303" s="134"/>
      <c r="I303" s="22"/>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row>
    <row r="304" spans="1:60" ht="16.5" customHeight="1" x14ac:dyDescent="0.3">
      <c r="A304" s="22"/>
      <c r="B304" s="22"/>
      <c r="C304" s="22"/>
      <c r="D304" s="166"/>
      <c r="E304" s="22"/>
      <c r="F304" s="22"/>
      <c r="G304" s="22"/>
      <c r="H304" s="134"/>
      <c r="I304" s="22"/>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row>
    <row r="305" spans="1:60" ht="16.5" customHeight="1" x14ac:dyDescent="0.3">
      <c r="A305" s="22"/>
      <c r="B305" s="22"/>
      <c r="C305" s="22"/>
      <c r="D305" s="166"/>
      <c r="E305" s="22"/>
      <c r="F305" s="22"/>
      <c r="G305" s="22"/>
      <c r="H305" s="134"/>
      <c r="I305" s="22"/>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row>
    <row r="306" spans="1:60" ht="16.5" customHeight="1" x14ac:dyDescent="0.3">
      <c r="A306" s="22"/>
      <c r="B306" s="22"/>
      <c r="C306" s="22"/>
      <c r="D306" s="166"/>
      <c r="E306" s="22"/>
      <c r="F306" s="22"/>
      <c r="G306" s="22"/>
      <c r="H306" s="134"/>
      <c r="I306" s="22"/>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row>
    <row r="307" spans="1:60" ht="16.5" customHeight="1" x14ac:dyDescent="0.3">
      <c r="A307" s="22"/>
      <c r="B307" s="22"/>
      <c r="C307" s="22"/>
      <c r="D307" s="166"/>
      <c r="E307" s="22"/>
      <c r="F307" s="22"/>
      <c r="G307" s="22"/>
      <c r="H307" s="134"/>
      <c r="I307" s="22"/>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row>
    <row r="308" spans="1:60" ht="16.5" customHeight="1" x14ac:dyDescent="0.3">
      <c r="A308" s="22"/>
      <c r="B308" s="22"/>
      <c r="C308" s="22"/>
      <c r="D308" s="166"/>
      <c r="E308" s="22"/>
      <c r="F308" s="22"/>
      <c r="G308" s="22"/>
      <c r="H308" s="134"/>
      <c r="I308" s="22"/>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row>
    <row r="309" spans="1:60" ht="16.5" customHeight="1" x14ac:dyDescent="0.3">
      <c r="A309" s="22"/>
      <c r="B309" s="22"/>
      <c r="C309" s="22"/>
      <c r="D309" s="166"/>
      <c r="E309" s="22"/>
      <c r="F309" s="22"/>
      <c r="G309" s="22"/>
      <c r="H309" s="134"/>
      <c r="I309" s="22"/>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row>
    <row r="310" spans="1:60" ht="16.5" customHeight="1" x14ac:dyDescent="0.3">
      <c r="A310" s="22"/>
      <c r="B310" s="22"/>
      <c r="C310" s="22"/>
      <c r="D310" s="166"/>
      <c r="E310" s="22"/>
      <c r="F310" s="22"/>
      <c r="G310" s="22"/>
      <c r="H310" s="134"/>
      <c r="I310" s="22"/>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row>
    <row r="311" spans="1:60" ht="16.5" customHeight="1" x14ac:dyDescent="0.3">
      <c r="A311" s="22"/>
      <c r="B311" s="22"/>
      <c r="C311" s="22"/>
      <c r="D311" s="166"/>
      <c r="E311" s="22"/>
      <c r="F311" s="22"/>
      <c r="G311" s="22"/>
      <c r="H311" s="134"/>
      <c r="I311" s="22"/>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row>
    <row r="312" spans="1:60" ht="16.5" customHeight="1" x14ac:dyDescent="0.3">
      <c r="A312" s="22"/>
      <c r="B312" s="22"/>
      <c r="C312" s="22"/>
      <c r="D312" s="166"/>
      <c r="E312" s="22"/>
      <c r="F312" s="22"/>
      <c r="G312" s="22"/>
      <c r="H312" s="134"/>
      <c r="I312" s="22"/>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row>
    <row r="313" spans="1:60" ht="16.5" customHeight="1" x14ac:dyDescent="0.3">
      <c r="A313" s="22"/>
      <c r="B313" s="22"/>
      <c r="C313" s="22"/>
      <c r="D313" s="166"/>
      <c r="E313" s="22"/>
      <c r="F313" s="22"/>
      <c r="G313" s="22"/>
      <c r="H313" s="134"/>
      <c r="I313" s="22"/>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row>
    <row r="314" spans="1:60" ht="16.5" customHeight="1" x14ac:dyDescent="0.3">
      <c r="A314" s="22"/>
      <c r="B314" s="22"/>
      <c r="C314" s="22"/>
      <c r="D314" s="166"/>
      <c r="E314" s="22"/>
      <c r="F314" s="22"/>
      <c r="G314" s="22"/>
      <c r="H314" s="134"/>
      <c r="I314" s="22"/>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row>
    <row r="315" spans="1:60" ht="16.5" customHeight="1" x14ac:dyDescent="0.3">
      <c r="A315" s="22"/>
      <c r="B315" s="22"/>
      <c r="C315" s="22"/>
      <c r="D315" s="166"/>
      <c r="E315" s="22"/>
      <c r="F315" s="22"/>
      <c r="G315" s="22"/>
      <c r="H315" s="134"/>
      <c r="I315" s="22"/>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row>
    <row r="316" spans="1:60" ht="16.5" customHeight="1" x14ac:dyDescent="0.3">
      <c r="A316" s="22"/>
      <c r="B316" s="22"/>
      <c r="C316" s="22"/>
      <c r="D316" s="166"/>
      <c r="E316" s="22"/>
      <c r="F316" s="22"/>
      <c r="G316" s="22"/>
      <c r="H316" s="134"/>
      <c r="I316" s="22"/>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row>
    <row r="317" spans="1:60" ht="16.5" customHeight="1" x14ac:dyDescent="0.3">
      <c r="A317" s="22"/>
      <c r="B317" s="22"/>
      <c r="C317" s="22"/>
      <c r="D317" s="166"/>
      <c r="E317" s="22"/>
      <c r="F317" s="22"/>
      <c r="G317" s="22"/>
      <c r="H317" s="134"/>
      <c r="I317" s="22"/>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row>
    <row r="318" spans="1:60" ht="16.5" customHeight="1" x14ac:dyDescent="0.3">
      <c r="A318" s="22"/>
      <c r="B318" s="22"/>
      <c r="C318" s="22"/>
      <c r="D318" s="166"/>
      <c r="E318" s="22"/>
      <c r="F318" s="22"/>
      <c r="G318" s="22"/>
      <c r="H318" s="134"/>
      <c r="I318" s="22"/>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row>
    <row r="319" spans="1:60" ht="16.5" customHeight="1" x14ac:dyDescent="0.3">
      <c r="A319" s="22"/>
      <c r="B319" s="22"/>
      <c r="C319" s="22"/>
      <c r="D319" s="166"/>
      <c r="E319" s="22"/>
      <c r="F319" s="22"/>
      <c r="G319" s="22"/>
      <c r="H319" s="134"/>
      <c r="I319" s="22"/>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row>
    <row r="320" spans="1:60" ht="16.5" customHeight="1" x14ac:dyDescent="0.3">
      <c r="A320" s="22"/>
      <c r="B320" s="22"/>
      <c r="C320" s="22"/>
      <c r="D320" s="166"/>
      <c r="E320" s="22"/>
      <c r="F320" s="22"/>
      <c r="G320" s="22"/>
      <c r="H320" s="134"/>
      <c r="I320" s="22"/>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row>
    <row r="321" spans="1:60" ht="16.5" customHeight="1" x14ac:dyDescent="0.3">
      <c r="A321" s="22"/>
      <c r="B321" s="22"/>
      <c r="C321" s="22"/>
      <c r="D321" s="166"/>
      <c r="E321" s="22"/>
      <c r="F321" s="22"/>
      <c r="G321" s="22"/>
      <c r="H321" s="134"/>
      <c r="I321" s="22"/>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row>
    <row r="322" spans="1:60" ht="16.5" customHeight="1" x14ac:dyDescent="0.3">
      <c r="A322" s="22"/>
      <c r="B322" s="22"/>
      <c r="C322" s="22"/>
      <c r="D322" s="166"/>
      <c r="E322" s="22"/>
      <c r="F322" s="22"/>
      <c r="G322" s="22"/>
      <c r="H322" s="134"/>
      <c r="I322" s="22"/>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row>
    <row r="323" spans="1:60" ht="16.5" customHeight="1" x14ac:dyDescent="0.3">
      <c r="A323" s="22"/>
      <c r="B323" s="22"/>
      <c r="C323" s="22"/>
      <c r="D323" s="166"/>
      <c r="E323" s="22"/>
      <c r="F323" s="22"/>
      <c r="G323" s="22"/>
      <c r="H323" s="134"/>
      <c r="I323" s="22"/>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row>
    <row r="324" spans="1:60" ht="16.5" customHeight="1" x14ac:dyDescent="0.3">
      <c r="A324" s="22"/>
      <c r="B324" s="22"/>
      <c r="C324" s="22"/>
      <c r="D324" s="166"/>
      <c r="E324" s="22"/>
      <c r="F324" s="22"/>
      <c r="G324" s="22"/>
      <c r="H324" s="134"/>
      <c r="I324" s="22"/>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row>
    <row r="325" spans="1:60" ht="16.5" customHeight="1" x14ac:dyDescent="0.3">
      <c r="A325" s="22"/>
      <c r="B325" s="22"/>
      <c r="C325" s="22"/>
      <c r="D325" s="166"/>
      <c r="E325" s="22"/>
      <c r="F325" s="22"/>
      <c r="G325" s="22"/>
      <c r="H325" s="134"/>
      <c r="I325" s="22"/>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row>
    <row r="326" spans="1:60" ht="16.5" customHeight="1" x14ac:dyDescent="0.3">
      <c r="A326" s="22"/>
      <c r="B326" s="22"/>
      <c r="C326" s="22"/>
      <c r="D326" s="166"/>
      <c r="E326" s="22"/>
      <c r="F326" s="22"/>
      <c r="G326" s="22"/>
      <c r="H326" s="134"/>
      <c r="I326" s="22"/>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row>
    <row r="327" spans="1:60" ht="16.5" customHeight="1" x14ac:dyDescent="0.3">
      <c r="A327" s="22"/>
      <c r="B327" s="22"/>
      <c r="C327" s="22"/>
      <c r="D327" s="166"/>
      <c r="E327" s="22"/>
      <c r="F327" s="22"/>
      <c r="G327" s="22"/>
      <c r="H327" s="134"/>
      <c r="I327" s="22"/>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row>
    <row r="328" spans="1:60" ht="16.5" customHeight="1" x14ac:dyDescent="0.3">
      <c r="A328" s="22"/>
      <c r="B328" s="22"/>
      <c r="C328" s="22"/>
      <c r="D328" s="166"/>
      <c r="E328" s="22"/>
      <c r="F328" s="22"/>
      <c r="G328" s="22"/>
      <c r="H328" s="134"/>
      <c r="I328" s="22"/>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row>
    <row r="329" spans="1:60" ht="16.5" customHeight="1" x14ac:dyDescent="0.3">
      <c r="A329" s="22"/>
      <c r="B329" s="22"/>
      <c r="C329" s="22"/>
      <c r="D329" s="166"/>
      <c r="E329" s="22"/>
      <c r="F329" s="22"/>
      <c r="G329" s="22"/>
      <c r="H329" s="134"/>
      <c r="I329" s="22"/>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row>
    <row r="330" spans="1:60" ht="16.5" customHeight="1" x14ac:dyDescent="0.3">
      <c r="A330" s="22"/>
      <c r="B330" s="22"/>
      <c r="C330" s="22"/>
      <c r="D330" s="166"/>
      <c r="E330" s="22"/>
      <c r="F330" s="22"/>
      <c r="G330" s="22"/>
      <c r="H330" s="134"/>
      <c r="I330" s="22"/>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row>
    <row r="331" spans="1:60" ht="16.5" customHeight="1" x14ac:dyDescent="0.3">
      <c r="A331" s="22"/>
      <c r="B331" s="22"/>
      <c r="C331" s="22"/>
      <c r="D331" s="166"/>
      <c r="E331" s="22"/>
      <c r="F331" s="22"/>
      <c r="G331" s="22"/>
      <c r="H331" s="134"/>
      <c r="I331" s="22"/>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row>
    <row r="332" spans="1:60" ht="16.5" customHeight="1" x14ac:dyDescent="0.3">
      <c r="A332" s="22"/>
      <c r="B332" s="22"/>
      <c r="C332" s="22"/>
      <c r="D332" s="166"/>
      <c r="E332" s="22"/>
      <c r="F332" s="22"/>
      <c r="G332" s="22"/>
      <c r="H332" s="134"/>
      <c r="I332" s="22"/>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row>
    <row r="333" spans="1:60" ht="16.5" customHeight="1" x14ac:dyDescent="0.3">
      <c r="A333" s="22"/>
      <c r="B333" s="22"/>
      <c r="C333" s="22"/>
      <c r="D333" s="166"/>
      <c r="E333" s="22"/>
      <c r="F333" s="22"/>
      <c r="G333" s="22"/>
      <c r="H333" s="134"/>
      <c r="I333" s="22"/>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row>
    <row r="334" spans="1:60" ht="16.5" customHeight="1" x14ac:dyDescent="0.3">
      <c r="A334" s="22"/>
      <c r="B334" s="22"/>
      <c r="C334" s="22"/>
      <c r="D334" s="166"/>
      <c r="E334" s="22"/>
      <c r="F334" s="22"/>
      <c r="G334" s="22"/>
      <c r="H334" s="134"/>
      <c r="I334" s="22"/>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row>
    <row r="335" spans="1:60" ht="16.5" customHeight="1" x14ac:dyDescent="0.3">
      <c r="A335" s="22"/>
      <c r="B335" s="22"/>
      <c r="C335" s="22"/>
      <c r="D335" s="166"/>
      <c r="E335" s="22"/>
      <c r="F335" s="22"/>
      <c r="G335" s="22"/>
      <c r="H335" s="134"/>
      <c r="I335" s="22"/>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row>
    <row r="336" spans="1:60" ht="16.5" customHeight="1" x14ac:dyDescent="0.3">
      <c r="A336" s="22"/>
      <c r="B336" s="22"/>
      <c r="C336" s="22"/>
      <c r="D336" s="166"/>
      <c r="E336" s="22"/>
      <c r="F336" s="22"/>
      <c r="G336" s="22"/>
      <c r="H336" s="134"/>
      <c r="I336" s="22"/>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row>
    <row r="337" spans="1:60" ht="16.5" customHeight="1" x14ac:dyDescent="0.3">
      <c r="A337" s="22"/>
      <c r="B337" s="22"/>
      <c r="C337" s="22"/>
      <c r="D337" s="166"/>
      <c r="E337" s="22"/>
      <c r="F337" s="22"/>
      <c r="G337" s="22"/>
      <c r="H337" s="134"/>
      <c r="I337" s="22"/>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row>
    <row r="338" spans="1:60" ht="16.5" customHeight="1" x14ac:dyDescent="0.3">
      <c r="A338" s="22"/>
      <c r="B338" s="22"/>
      <c r="C338" s="22"/>
      <c r="D338" s="166"/>
      <c r="E338" s="22"/>
      <c r="F338" s="22"/>
      <c r="G338" s="22"/>
      <c r="H338" s="134"/>
      <c r="I338" s="22"/>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row>
    <row r="339" spans="1:60" ht="16.5" customHeight="1" x14ac:dyDescent="0.3">
      <c r="A339" s="22"/>
      <c r="B339" s="22"/>
      <c r="C339" s="22"/>
      <c r="D339" s="166"/>
      <c r="E339" s="22"/>
      <c r="F339" s="22"/>
      <c r="G339" s="22"/>
      <c r="H339" s="134"/>
      <c r="I339" s="22"/>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row>
    <row r="340" spans="1:60" ht="16.5" customHeight="1" x14ac:dyDescent="0.3">
      <c r="A340" s="22"/>
      <c r="B340" s="22"/>
      <c r="C340" s="22"/>
      <c r="D340" s="166"/>
      <c r="E340" s="22"/>
      <c r="F340" s="22"/>
      <c r="G340" s="22"/>
      <c r="H340" s="134"/>
      <c r="I340" s="22"/>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row>
    <row r="341" spans="1:60" ht="16.5" customHeight="1" x14ac:dyDescent="0.3">
      <c r="A341" s="22"/>
      <c r="B341" s="22"/>
      <c r="C341" s="22"/>
      <c r="D341" s="166"/>
      <c r="E341" s="22"/>
      <c r="F341" s="22"/>
      <c r="G341" s="22"/>
      <c r="H341" s="134"/>
      <c r="I341" s="22"/>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row>
    <row r="342" spans="1:60" ht="16.5" customHeight="1" x14ac:dyDescent="0.3">
      <c r="A342" s="22"/>
      <c r="B342" s="22"/>
      <c r="C342" s="22"/>
      <c r="D342" s="166"/>
      <c r="E342" s="22"/>
      <c r="F342" s="22"/>
      <c r="G342" s="22"/>
      <c r="H342" s="134"/>
      <c r="I342" s="22"/>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row>
    <row r="343" spans="1:60" ht="16.5" customHeight="1" x14ac:dyDescent="0.3">
      <c r="A343" s="22"/>
      <c r="B343" s="22"/>
      <c r="C343" s="22"/>
      <c r="D343" s="166"/>
      <c r="E343" s="22"/>
      <c r="F343" s="22"/>
      <c r="G343" s="22"/>
      <c r="H343" s="134"/>
      <c r="I343" s="22"/>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row>
    <row r="344" spans="1:60" ht="16.5" customHeight="1" x14ac:dyDescent="0.3">
      <c r="A344" s="22"/>
      <c r="B344" s="22"/>
      <c r="C344" s="22"/>
      <c r="D344" s="166"/>
      <c r="E344" s="22"/>
      <c r="F344" s="22"/>
      <c r="G344" s="22"/>
      <c r="H344" s="134"/>
      <c r="I344" s="22"/>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row>
    <row r="345" spans="1:60" ht="16.5" customHeight="1" x14ac:dyDescent="0.3">
      <c r="A345" s="22"/>
      <c r="B345" s="22"/>
      <c r="C345" s="22"/>
      <c r="D345" s="166"/>
      <c r="E345" s="22"/>
      <c r="F345" s="22"/>
      <c r="G345" s="22"/>
      <c r="H345" s="134"/>
      <c r="I345" s="22"/>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row>
    <row r="346" spans="1:60" ht="16.5" customHeight="1" x14ac:dyDescent="0.3">
      <c r="A346" s="22"/>
      <c r="B346" s="22"/>
      <c r="C346" s="22"/>
      <c r="D346" s="166"/>
      <c r="E346" s="22"/>
      <c r="F346" s="22"/>
      <c r="G346" s="22"/>
      <c r="H346" s="134"/>
      <c r="I346" s="22"/>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row>
    <row r="347" spans="1:60" ht="16.5" customHeight="1" x14ac:dyDescent="0.3">
      <c r="A347" s="22"/>
      <c r="B347" s="22"/>
      <c r="C347" s="22"/>
      <c r="D347" s="166"/>
      <c r="E347" s="22"/>
      <c r="F347" s="22"/>
      <c r="G347" s="22"/>
      <c r="H347" s="134"/>
      <c r="I347" s="22"/>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row>
    <row r="348" spans="1:60" ht="16.5" customHeight="1" x14ac:dyDescent="0.3">
      <c r="A348" s="22"/>
      <c r="B348" s="22"/>
      <c r="C348" s="22"/>
      <c r="D348" s="166"/>
      <c r="E348" s="22"/>
      <c r="F348" s="22"/>
      <c r="G348" s="22"/>
      <c r="H348" s="134"/>
      <c r="I348" s="22"/>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row>
    <row r="349" spans="1:60" ht="16.5" customHeight="1" x14ac:dyDescent="0.3">
      <c r="A349" s="22"/>
      <c r="B349" s="22"/>
      <c r="C349" s="22"/>
      <c r="D349" s="166"/>
      <c r="E349" s="22"/>
      <c r="F349" s="22"/>
      <c r="G349" s="22"/>
      <c r="H349" s="134"/>
      <c r="I349" s="22"/>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row>
    <row r="350" spans="1:60" ht="16.5" customHeight="1" x14ac:dyDescent="0.3">
      <c r="A350" s="22"/>
      <c r="B350" s="22"/>
      <c r="C350" s="22"/>
      <c r="D350" s="166"/>
      <c r="E350" s="22"/>
      <c r="F350" s="22"/>
      <c r="G350" s="22"/>
      <c r="H350" s="134"/>
      <c r="I350" s="22"/>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row>
    <row r="351" spans="1:60" ht="16.5" customHeight="1" x14ac:dyDescent="0.3">
      <c r="A351" s="22"/>
      <c r="B351" s="22"/>
      <c r="C351" s="22"/>
      <c r="D351" s="166"/>
      <c r="E351" s="22"/>
      <c r="F351" s="22"/>
      <c r="G351" s="22"/>
      <c r="H351" s="134"/>
      <c r="I351" s="22"/>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row>
    <row r="352" spans="1:60" ht="16.5" customHeight="1" x14ac:dyDescent="0.3">
      <c r="A352" s="22"/>
      <c r="B352" s="22"/>
      <c r="C352" s="22"/>
      <c r="D352" s="166"/>
      <c r="E352" s="22"/>
      <c r="F352" s="22"/>
      <c r="G352" s="22"/>
      <c r="H352" s="134"/>
      <c r="I352" s="22"/>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row>
    <row r="353" spans="1:60" ht="16.5" customHeight="1" x14ac:dyDescent="0.3">
      <c r="A353" s="22"/>
      <c r="B353" s="22"/>
      <c r="C353" s="22"/>
      <c r="D353" s="166"/>
      <c r="E353" s="22"/>
      <c r="F353" s="22"/>
      <c r="G353" s="22"/>
      <c r="H353" s="134"/>
      <c r="I353" s="22"/>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row>
    <row r="354" spans="1:60" ht="16.5" customHeight="1" x14ac:dyDescent="0.3">
      <c r="A354" s="22"/>
      <c r="B354" s="22"/>
      <c r="C354" s="22"/>
      <c r="D354" s="166"/>
      <c r="E354" s="22"/>
      <c r="F354" s="22"/>
      <c r="G354" s="22"/>
      <c r="H354" s="134"/>
      <c r="I354" s="22"/>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row>
    <row r="355" spans="1:60" ht="16.5" customHeight="1" x14ac:dyDescent="0.3">
      <c r="A355" s="22"/>
      <c r="B355" s="22"/>
      <c r="C355" s="22"/>
      <c r="D355" s="166"/>
      <c r="E355" s="22"/>
      <c r="F355" s="22"/>
      <c r="G355" s="22"/>
      <c r="H355" s="134"/>
      <c r="I355" s="22"/>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row>
    <row r="356" spans="1:60" ht="16.5" customHeight="1" x14ac:dyDescent="0.3">
      <c r="A356" s="22"/>
      <c r="B356" s="22"/>
      <c r="C356" s="22"/>
      <c r="D356" s="166"/>
      <c r="E356" s="22"/>
      <c r="F356" s="22"/>
      <c r="G356" s="22"/>
      <c r="H356" s="134"/>
      <c r="I356" s="22"/>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row>
    <row r="357" spans="1:60" ht="16.5" customHeight="1" x14ac:dyDescent="0.3">
      <c r="A357" s="22"/>
      <c r="B357" s="22"/>
      <c r="C357" s="22"/>
      <c r="D357" s="166"/>
      <c r="E357" s="22"/>
      <c r="F357" s="22"/>
      <c r="G357" s="22"/>
      <c r="H357" s="134"/>
      <c r="I357" s="22"/>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row>
    <row r="358" spans="1:60" ht="16.5" customHeight="1" x14ac:dyDescent="0.3">
      <c r="A358" s="22"/>
      <c r="B358" s="22"/>
      <c r="C358" s="22"/>
      <c r="D358" s="166"/>
      <c r="E358" s="22"/>
      <c r="F358" s="22"/>
      <c r="G358" s="22"/>
      <c r="H358" s="134"/>
      <c r="I358" s="22"/>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row>
    <row r="359" spans="1:60" ht="16.5" customHeight="1" x14ac:dyDescent="0.3">
      <c r="A359" s="22"/>
      <c r="B359" s="22"/>
      <c r="C359" s="22"/>
      <c r="D359" s="166"/>
      <c r="E359" s="22"/>
      <c r="F359" s="22"/>
      <c r="G359" s="22"/>
      <c r="H359" s="134"/>
      <c r="I359" s="22"/>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row>
    <row r="360" spans="1:60" ht="16.5" customHeight="1" x14ac:dyDescent="0.3">
      <c r="A360" s="22"/>
      <c r="B360" s="22"/>
      <c r="C360" s="22"/>
      <c r="D360" s="166"/>
      <c r="E360" s="22"/>
      <c r="F360" s="22"/>
      <c r="G360" s="22"/>
      <c r="H360" s="134"/>
      <c r="I360" s="22"/>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row>
    <row r="361" spans="1:60" ht="16.5" customHeight="1" x14ac:dyDescent="0.3">
      <c r="A361" s="22"/>
      <c r="B361" s="22"/>
      <c r="C361" s="22"/>
      <c r="D361" s="166"/>
      <c r="E361" s="22"/>
      <c r="F361" s="22"/>
      <c r="G361" s="22"/>
      <c r="H361" s="134"/>
      <c r="I361" s="22"/>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row>
    <row r="362" spans="1:60" ht="16.5" customHeight="1" x14ac:dyDescent="0.3">
      <c r="A362" s="22"/>
      <c r="B362" s="22"/>
      <c r="C362" s="22"/>
      <c r="D362" s="166"/>
      <c r="E362" s="22"/>
      <c r="F362" s="22"/>
      <c r="G362" s="22"/>
      <c r="H362" s="134"/>
      <c r="I362" s="22"/>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row>
    <row r="363" spans="1:60" ht="16.5" customHeight="1" x14ac:dyDescent="0.3">
      <c r="A363" s="22"/>
      <c r="B363" s="22"/>
      <c r="C363" s="22"/>
      <c r="D363" s="166"/>
      <c r="E363" s="22"/>
      <c r="F363" s="22"/>
      <c r="G363" s="22"/>
      <c r="H363" s="134"/>
      <c r="I363" s="22"/>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row>
    <row r="364" spans="1:60" ht="16.5" customHeight="1" x14ac:dyDescent="0.3">
      <c r="A364" s="22"/>
      <c r="B364" s="22"/>
      <c r="C364" s="22"/>
      <c r="D364" s="166"/>
      <c r="E364" s="22"/>
      <c r="F364" s="22"/>
      <c r="G364" s="22"/>
      <c r="H364" s="134"/>
      <c r="I364" s="22"/>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row>
    <row r="365" spans="1:60" ht="16.5" customHeight="1" x14ac:dyDescent="0.3">
      <c r="A365" s="22"/>
      <c r="B365" s="22"/>
      <c r="C365" s="22"/>
      <c r="D365" s="166"/>
      <c r="E365" s="22"/>
      <c r="F365" s="22"/>
      <c r="G365" s="22"/>
      <c r="H365" s="134"/>
      <c r="I365" s="22"/>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row>
    <row r="366" spans="1:60" ht="16.5" customHeight="1" x14ac:dyDescent="0.3">
      <c r="A366" s="22"/>
      <c r="B366" s="22"/>
      <c r="C366" s="22"/>
      <c r="D366" s="166"/>
      <c r="E366" s="22"/>
      <c r="F366" s="22"/>
      <c r="G366" s="22"/>
      <c r="H366" s="134"/>
      <c r="I366" s="22"/>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row>
    <row r="367" spans="1:60" ht="16.5" customHeight="1" x14ac:dyDescent="0.3">
      <c r="A367" s="22"/>
      <c r="B367" s="22"/>
      <c r="C367" s="22"/>
      <c r="D367" s="166"/>
      <c r="E367" s="22"/>
      <c r="F367" s="22"/>
      <c r="G367" s="22"/>
      <c r="H367" s="134"/>
      <c r="I367" s="22"/>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row>
    <row r="368" spans="1:60" ht="16.5" customHeight="1" x14ac:dyDescent="0.3">
      <c r="A368" s="22"/>
      <c r="B368" s="22"/>
      <c r="C368" s="22"/>
      <c r="D368" s="166"/>
      <c r="E368" s="22"/>
      <c r="F368" s="22"/>
      <c r="G368" s="22"/>
      <c r="H368" s="134"/>
      <c r="I368" s="22"/>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row>
    <row r="369" spans="1:60" ht="16.5" customHeight="1" x14ac:dyDescent="0.3">
      <c r="A369" s="22"/>
      <c r="B369" s="22"/>
      <c r="C369" s="22"/>
      <c r="D369" s="166"/>
      <c r="E369" s="22"/>
      <c r="F369" s="22"/>
      <c r="G369" s="22"/>
      <c r="H369" s="134"/>
      <c r="I369" s="22"/>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row>
    <row r="370" spans="1:60" ht="16.5" customHeight="1" x14ac:dyDescent="0.3">
      <c r="A370" s="22"/>
      <c r="B370" s="22"/>
      <c r="C370" s="22"/>
      <c r="D370" s="166"/>
      <c r="E370" s="22"/>
      <c r="F370" s="22"/>
      <c r="G370" s="22"/>
      <c r="H370" s="134"/>
      <c r="I370" s="22"/>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row>
    <row r="371" spans="1:60" ht="16.5" customHeight="1" x14ac:dyDescent="0.3">
      <c r="A371" s="22"/>
      <c r="B371" s="22"/>
      <c r="C371" s="22"/>
      <c r="D371" s="166"/>
      <c r="E371" s="22"/>
      <c r="F371" s="22"/>
      <c r="G371" s="22"/>
      <c r="H371" s="134"/>
      <c r="I371" s="22"/>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row>
    <row r="372" spans="1:60" ht="16.5" customHeight="1" x14ac:dyDescent="0.3">
      <c r="A372" s="22"/>
      <c r="B372" s="22"/>
      <c r="C372" s="22"/>
      <c r="D372" s="166"/>
      <c r="E372" s="22"/>
      <c r="F372" s="22"/>
      <c r="G372" s="22"/>
      <c r="H372" s="134"/>
      <c r="I372" s="22"/>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row>
    <row r="373" spans="1:60" ht="16.5" customHeight="1" x14ac:dyDescent="0.3">
      <c r="A373" s="22"/>
      <c r="B373" s="22"/>
      <c r="C373" s="22"/>
      <c r="D373" s="166"/>
      <c r="E373" s="22"/>
      <c r="F373" s="22"/>
      <c r="G373" s="22"/>
      <c r="H373" s="134"/>
      <c r="I373" s="22"/>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row>
    <row r="374" spans="1:60" ht="16.5" customHeight="1" x14ac:dyDescent="0.3">
      <c r="A374" s="22"/>
      <c r="B374" s="22"/>
      <c r="C374" s="22"/>
      <c r="D374" s="166"/>
      <c r="E374" s="22"/>
      <c r="F374" s="22"/>
      <c r="G374" s="22"/>
      <c r="H374" s="134"/>
      <c r="I374" s="22"/>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row>
    <row r="375" spans="1:60" ht="16.5" customHeight="1" x14ac:dyDescent="0.3">
      <c r="A375" s="22"/>
      <c r="B375" s="22"/>
      <c r="C375" s="22"/>
      <c r="D375" s="166"/>
      <c r="E375" s="22"/>
      <c r="F375" s="22"/>
      <c r="G375" s="22"/>
      <c r="H375" s="134"/>
      <c r="I375" s="22"/>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row>
    <row r="376" spans="1:60" ht="16.5" customHeight="1" x14ac:dyDescent="0.3">
      <c r="A376" s="22"/>
      <c r="B376" s="22"/>
      <c r="C376" s="22"/>
      <c r="D376" s="166"/>
      <c r="E376" s="22"/>
      <c r="F376" s="22"/>
      <c r="G376" s="22"/>
      <c r="H376" s="134"/>
      <c r="I376" s="22"/>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row>
    <row r="377" spans="1:60" ht="16.5" customHeight="1" x14ac:dyDescent="0.3">
      <c r="A377" s="22"/>
      <c r="B377" s="22"/>
      <c r="C377" s="22"/>
      <c r="D377" s="166"/>
      <c r="E377" s="22"/>
      <c r="F377" s="22"/>
      <c r="G377" s="22"/>
      <c r="H377" s="134"/>
      <c r="I377" s="22"/>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row>
    <row r="378" spans="1:60" ht="16.5" customHeight="1" x14ac:dyDescent="0.3">
      <c r="A378" s="22"/>
      <c r="B378" s="22"/>
      <c r="C378" s="22"/>
      <c r="D378" s="166"/>
      <c r="E378" s="22"/>
      <c r="F378" s="22"/>
      <c r="G378" s="22"/>
      <c r="H378" s="134"/>
      <c r="I378" s="22"/>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row>
    <row r="379" spans="1:60" ht="16.5" customHeight="1" x14ac:dyDescent="0.3">
      <c r="A379" s="22"/>
      <c r="B379" s="22"/>
      <c r="C379" s="22"/>
      <c r="D379" s="166"/>
      <c r="E379" s="22"/>
      <c r="F379" s="22"/>
      <c r="G379" s="22"/>
      <c r="H379" s="134"/>
      <c r="I379" s="22"/>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row>
    <row r="380" spans="1:60" ht="16.5" customHeight="1" x14ac:dyDescent="0.3">
      <c r="A380" s="22"/>
      <c r="B380" s="22"/>
      <c r="C380" s="22"/>
      <c r="D380" s="166"/>
      <c r="E380" s="22"/>
      <c r="F380" s="22"/>
      <c r="G380" s="22"/>
      <c r="H380" s="134"/>
      <c r="I380" s="22"/>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row>
    <row r="381" spans="1:60" ht="16.5" customHeight="1" x14ac:dyDescent="0.3">
      <c r="A381" s="22"/>
      <c r="B381" s="22"/>
      <c r="C381" s="22"/>
      <c r="D381" s="166"/>
      <c r="E381" s="22"/>
      <c r="F381" s="22"/>
      <c r="G381" s="22"/>
      <c r="H381" s="134"/>
      <c r="I381" s="22"/>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row>
    <row r="382" spans="1:60" ht="16.5" customHeight="1" x14ac:dyDescent="0.3">
      <c r="A382" s="22"/>
      <c r="B382" s="22"/>
      <c r="C382" s="22"/>
      <c r="D382" s="166"/>
      <c r="E382" s="22"/>
      <c r="F382" s="22"/>
      <c r="G382" s="22"/>
      <c r="H382" s="134"/>
      <c r="I382" s="22"/>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row>
    <row r="383" spans="1:60" ht="16.5" customHeight="1" x14ac:dyDescent="0.3">
      <c r="A383" s="22"/>
      <c r="B383" s="22"/>
      <c r="C383" s="22"/>
      <c r="D383" s="166"/>
      <c r="E383" s="22"/>
      <c r="F383" s="22"/>
      <c r="G383" s="22"/>
      <c r="H383" s="134"/>
      <c r="I383" s="22"/>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row>
    <row r="384" spans="1:60" ht="16.5" customHeight="1" x14ac:dyDescent="0.3">
      <c r="A384" s="22"/>
      <c r="B384" s="22"/>
      <c r="C384" s="22"/>
      <c r="D384" s="166"/>
      <c r="E384" s="22"/>
      <c r="F384" s="22"/>
      <c r="G384" s="22"/>
      <c r="H384" s="134"/>
      <c r="I384" s="22"/>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row>
    <row r="385" spans="1:60" ht="16.5" customHeight="1" x14ac:dyDescent="0.3">
      <c r="A385" s="22"/>
      <c r="B385" s="22"/>
      <c r="C385" s="22"/>
      <c r="D385" s="166"/>
      <c r="E385" s="22"/>
      <c r="F385" s="22"/>
      <c r="G385" s="22"/>
      <c r="H385" s="134"/>
      <c r="I385" s="22"/>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row>
    <row r="386" spans="1:60" ht="16.5" customHeight="1" x14ac:dyDescent="0.3">
      <c r="A386" s="22"/>
      <c r="B386" s="22"/>
      <c r="C386" s="22"/>
      <c r="D386" s="166"/>
      <c r="E386" s="22"/>
      <c r="F386" s="22"/>
      <c r="G386" s="22"/>
      <c r="H386" s="134"/>
      <c r="I386" s="22"/>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row>
    <row r="387" spans="1:60" ht="16.5" customHeight="1" x14ac:dyDescent="0.3">
      <c r="A387" s="22"/>
      <c r="B387" s="22"/>
      <c r="C387" s="22"/>
      <c r="D387" s="166"/>
      <c r="E387" s="22"/>
      <c r="F387" s="22"/>
      <c r="G387" s="22"/>
      <c r="H387" s="134"/>
      <c r="I387" s="22"/>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row>
    <row r="388" spans="1:60" ht="16.5" customHeight="1" x14ac:dyDescent="0.3">
      <c r="A388" s="22"/>
      <c r="B388" s="22"/>
      <c r="C388" s="22"/>
      <c r="D388" s="166"/>
      <c r="E388" s="22"/>
      <c r="F388" s="22"/>
      <c r="G388" s="22"/>
      <c r="H388" s="134"/>
      <c r="I388" s="22"/>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row>
    <row r="389" spans="1:60" ht="16.5" customHeight="1" x14ac:dyDescent="0.3">
      <c r="A389" s="22"/>
      <c r="B389" s="22"/>
      <c r="C389" s="22"/>
      <c r="D389" s="166"/>
      <c r="E389" s="22"/>
      <c r="F389" s="22"/>
      <c r="G389" s="22"/>
      <c r="H389" s="134"/>
      <c r="I389" s="22"/>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row>
    <row r="390" spans="1:60" ht="16.5" customHeight="1" x14ac:dyDescent="0.3">
      <c r="A390" s="22"/>
      <c r="B390" s="22"/>
      <c r="C390" s="22"/>
      <c r="D390" s="166"/>
      <c r="E390" s="22"/>
      <c r="F390" s="22"/>
      <c r="G390" s="22"/>
      <c r="H390" s="134"/>
      <c r="I390" s="22"/>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row>
    <row r="391" spans="1:60" ht="16.5" customHeight="1" x14ac:dyDescent="0.3">
      <c r="A391" s="22"/>
      <c r="B391" s="22"/>
      <c r="C391" s="22"/>
      <c r="D391" s="166"/>
      <c r="E391" s="22"/>
      <c r="F391" s="22"/>
      <c r="G391" s="22"/>
      <c r="H391" s="134"/>
      <c r="I391" s="22"/>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row>
    <row r="392" spans="1:60" ht="16.5" customHeight="1" x14ac:dyDescent="0.3">
      <c r="A392" s="22"/>
      <c r="B392" s="22"/>
      <c r="C392" s="22"/>
      <c r="D392" s="166"/>
      <c r="E392" s="22"/>
      <c r="F392" s="22"/>
      <c r="G392" s="22"/>
      <c r="H392" s="134"/>
      <c r="I392" s="22"/>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row>
    <row r="393" spans="1:60" ht="16.5" customHeight="1" x14ac:dyDescent="0.3">
      <c r="A393" s="22"/>
      <c r="B393" s="22"/>
      <c r="C393" s="22"/>
      <c r="D393" s="166"/>
      <c r="E393" s="22"/>
      <c r="F393" s="22"/>
      <c r="G393" s="22"/>
      <c r="H393" s="134"/>
      <c r="I393" s="22"/>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row>
    <row r="394" spans="1:60" ht="16.5" customHeight="1" x14ac:dyDescent="0.3">
      <c r="A394" s="22"/>
      <c r="B394" s="22"/>
      <c r="C394" s="22"/>
      <c r="D394" s="166"/>
      <c r="E394" s="22"/>
      <c r="F394" s="22"/>
      <c r="G394" s="22"/>
      <c r="H394" s="134"/>
      <c r="I394" s="22"/>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row>
    <row r="395" spans="1:60" ht="16.5" customHeight="1" x14ac:dyDescent="0.3">
      <c r="A395" s="22"/>
      <c r="B395" s="22"/>
      <c r="C395" s="22"/>
      <c r="D395" s="166"/>
      <c r="E395" s="22"/>
      <c r="F395" s="22"/>
      <c r="G395" s="22"/>
      <c r="H395" s="134"/>
      <c r="I395" s="22"/>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row>
    <row r="396" spans="1:60" ht="16.5" customHeight="1" x14ac:dyDescent="0.3">
      <c r="A396" s="22"/>
      <c r="B396" s="22"/>
      <c r="C396" s="22"/>
      <c r="D396" s="166"/>
      <c r="E396" s="22"/>
      <c r="F396" s="22"/>
      <c r="G396" s="22"/>
      <c r="H396" s="134"/>
      <c r="I396" s="22"/>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row>
    <row r="397" spans="1:60" ht="16.5" customHeight="1" x14ac:dyDescent="0.3">
      <c r="A397" s="22"/>
      <c r="B397" s="22"/>
      <c r="C397" s="22"/>
      <c r="D397" s="166"/>
      <c r="E397" s="22"/>
      <c r="F397" s="22"/>
      <c r="G397" s="22"/>
      <c r="H397" s="134"/>
      <c r="I397" s="22"/>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row>
    <row r="398" spans="1:60" ht="16.5" customHeight="1" x14ac:dyDescent="0.3">
      <c r="A398" s="22"/>
      <c r="B398" s="22"/>
      <c r="C398" s="22"/>
      <c r="D398" s="166"/>
      <c r="E398" s="22"/>
      <c r="F398" s="22"/>
      <c r="G398" s="22"/>
      <c r="H398" s="134"/>
      <c r="I398" s="22"/>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row>
    <row r="399" spans="1:60" ht="16.5" customHeight="1" x14ac:dyDescent="0.3">
      <c r="A399" s="22"/>
      <c r="B399" s="22"/>
      <c r="C399" s="22"/>
      <c r="D399" s="166"/>
      <c r="E399" s="22"/>
      <c r="F399" s="22"/>
      <c r="G399" s="22"/>
      <c r="H399" s="134"/>
      <c r="I399" s="22"/>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row>
    <row r="400" spans="1:60" ht="16.5" customHeight="1" x14ac:dyDescent="0.3">
      <c r="A400" s="22"/>
      <c r="B400" s="22"/>
      <c r="C400" s="22"/>
      <c r="D400" s="166"/>
      <c r="E400" s="22"/>
      <c r="F400" s="22"/>
      <c r="G400" s="22"/>
      <c r="H400" s="134"/>
      <c r="I400" s="22"/>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row>
    <row r="401" spans="1:60" ht="16.5" customHeight="1" x14ac:dyDescent="0.3">
      <c r="A401" s="22"/>
      <c r="B401" s="22"/>
      <c r="C401" s="22"/>
      <c r="D401" s="166"/>
      <c r="E401" s="22"/>
      <c r="F401" s="22"/>
      <c r="G401" s="22"/>
      <c r="H401" s="134"/>
      <c r="I401" s="22"/>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row>
    <row r="402" spans="1:60" ht="16.5" customHeight="1" x14ac:dyDescent="0.3">
      <c r="A402" s="22"/>
      <c r="B402" s="22"/>
      <c r="C402" s="22"/>
      <c r="D402" s="166"/>
      <c r="E402" s="22"/>
      <c r="F402" s="22"/>
      <c r="G402" s="22"/>
      <c r="H402" s="134"/>
      <c r="I402" s="22"/>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row>
    <row r="403" spans="1:60" ht="16.5" customHeight="1" x14ac:dyDescent="0.3">
      <c r="A403" s="22"/>
      <c r="B403" s="22"/>
      <c r="C403" s="22"/>
      <c r="D403" s="166"/>
      <c r="E403" s="22"/>
      <c r="F403" s="22"/>
      <c r="G403" s="22"/>
      <c r="H403" s="134"/>
      <c r="I403" s="22"/>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row>
    <row r="404" spans="1:60" ht="16.5" customHeight="1" x14ac:dyDescent="0.3">
      <c r="A404" s="22"/>
      <c r="B404" s="22"/>
      <c r="C404" s="22"/>
      <c r="D404" s="166"/>
      <c r="E404" s="22"/>
      <c r="F404" s="22"/>
      <c r="G404" s="22"/>
      <c r="H404" s="134"/>
      <c r="I404" s="22"/>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row>
    <row r="405" spans="1:60" ht="16.5" customHeight="1" x14ac:dyDescent="0.3">
      <c r="A405" s="22"/>
      <c r="B405" s="22"/>
      <c r="C405" s="22"/>
      <c r="D405" s="166"/>
      <c r="E405" s="22"/>
      <c r="F405" s="22"/>
      <c r="G405" s="22"/>
      <c r="H405" s="134"/>
      <c r="I405" s="22"/>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row>
    <row r="406" spans="1:60" ht="16.5" customHeight="1" x14ac:dyDescent="0.3">
      <c r="A406" s="22"/>
      <c r="B406" s="22"/>
      <c r="C406" s="22"/>
      <c r="D406" s="166"/>
      <c r="E406" s="22"/>
      <c r="F406" s="22"/>
      <c r="G406" s="22"/>
      <c r="H406" s="134"/>
      <c r="I406" s="22"/>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row>
    <row r="407" spans="1:60" ht="16.5" customHeight="1" x14ac:dyDescent="0.3">
      <c r="A407" s="22"/>
      <c r="B407" s="22"/>
      <c r="C407" s="22"/>
      <c r="D407" s="166"/>
      <c r="E407" s="22"/>
      <c r="F407" s="22"/>
      <c r="G407" s="22"/>
      <c r="H407" s="134"/>
      <c r="I407" s="22"/>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row>
    <row r="408" spans="1:60" ht="16.5" customHeight="1" x14ac:dyDescent="0.3">
      <c r="A408" s="22"/>
      <c r="B408" s="22"/>
      <c r="C408" s="22"/>
      <c r="D408" s="166"/>
      <c r="E408" s="22"/>
      <c r="F408" s="22"/>
      <c r="G408" s="22"/>
      <c r="H408" s="134"/>
      <c r="I408" s="22"/>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row>
    <row r="409" spans="1:60" ht="16.5" customHeight="1" x14ac:dyDescent="0.3">
      <c r="A409" s="22"/>
      <c r="B409" s="22"/>
      <c r="C409" s="22"/>
      <c r="D409" s="166"/>
      <c r="E409" s="22"/>
      <c r="F409" s="22"/>
      <c r="G409" s="22"/>
      <c r="H409" s="134"/>
      <c r="I409" s="22"/>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row>
    <row r="410" spans="1:60" ht="16.5" customHeight="1" x14ac:dyDescent="0.3">
      <c r="A410" s="22"/>
      <c r="B410" s="22"/>
      <c r="C410" s="22"/>
      <c r="D410" s="166"/>
      <c r="E410" s="22"/>
      <c r="F410" s="22"/>
      <c r="G410" s="22"/>
      <c r="H410" s="134"/>
      <c r="I410" s="22"/>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row>
    <row r="411" spans="1:60" ht="16.5" customHeight="1" x14ac:dyDescent="0.3">
      <c r="A411" s="22"/>
      <c r="B411" s="22"/>
      <c r="C411" s="22"/>
      <c r="D411" s="166"/>
      <c r="E411" s="22"/>
      <c r="F411" s="22"/>
      <c r="G411" s="22"/>
      <c r="H411" s="134"/>
      <c r="I411" s="22"/>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row>
    <row r="412" spans="1:60" ht="16.5" customHeight="1" x14ac:dyDescent="0.3">
      <c r="A412" s="22"/>
      <c r="B412" s="22"/>
      <c r="C412" s="22"/>
      <c r="D412" s="166"/>
      <c r="E412" s="22"/>
      <c r="F412" s="22"/>
      <c r="G412" s="22"/>
      <c r="H412" s="134"/>
      <c r="I412" s="22"/>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row>
    <row r="413" spans="1:60" ht="16.5" customHeight="1" x14ac:dyDescent="0.3">
      <c r="A413" s="22"/>
      <c r="B413" s="22"/>
      <c r="C413" s="22"/>
      <c r="D413" s="166"/>
      <c r="E413" s="22"/>
      <c r="F413" s="22"/>
      <c r="G413" s="22"/>
      <c r="H413" s="134"/>
      <c r="I413" s="22"/>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row>
    <row r="414" spans="1:60" ht="16.5" customHeight="1" x14ac:dyDescent="0.3">
      <c r="A414" s="22"/>
      <c r="B414" s="22"/>
      <c r="C414" s="22"/>
      <c r="D414" s="166"/>
      <c r="E414" s="22"/>
      <c r="F414" s="22"/>
      <c r="G414" s="22"/>
      <c r="H414" s="134"/>
      <c r="I414" s="22"/>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row>
    <row r="415" spans="1:60" ht="16.5" customHeight="1" x14ac:dyDescent="0.3">
      <c r="A415" s="22"/>
      <c r="B415" s="22"/>
      <c r="C415" s="22"/>
      <c r="D415" s="166"/>
      <c r="E415" s="22"/>
      <c r="F415" s="22"/>
      <c r="G415" s="22"/>
      <c r="H415" s="134"/>
      <c r="I415" s="22"/>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row>
    <row r="416" spans="1:60" ht="16.5" customHeight="1" x14ac:dyDescent="0.3">
      <c r="A416" s="22"/>
      <c r="B416" s="22"/>
      <c r="C416" s="22"/>
      <c r="D416" s="166"/>
      <c r="E416" s="22"/>
      <c r="F416" s="22"/>
      <c r="G416" s="22"/>
      <c r="H416" s="134"/>
      <c r="I416" s="22"/>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row>
    <row r="417" spans="1:60" ht="16.5" customHeight="1" x14ac:dyDescent="0.3">
      <c r="A417" s="22"/>
      <c r="B417" s="22"/>
      <c r="C417" s="22"/>
      <c r="D417" s="166"/>
      <c r="E417" s="22"/>
      <c r="F417" s="22"/>
      <c r="G417" s="22"/>
      <c r="H417" s="134"/>
      <c r="I417" s="22"/>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row>
    <row r="418" spans="1:60" ht="16.5" customHeight="1" x14ac:dyDescent="0.3">
      <c r="A418" s="22"/>
      <c r="B418" s="22"/>
      <c r="C418" s="22"/>
      <c r="D418" s="166"/>
      <c r="E418" s="22"/>
      <c r="F418" s="22"/>
      <c r="G418" s="22"/>
      <c r="H418" s="134"/>
      <c r="I418" s="22"/>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row>
    <row r="419" spans="1:60" ht="16.5" customHeight="1" x14ac:dyDescent="0.3">
      <c r="A419" s="22"/>
      <c r="B419" s="22"/>
      <c r="C419" s="22"/>
      <c r="D419" s="166"/>
      <c r="E419" s="22"/>
      <c r="F419" s="22"/>
      <c r="G419" s="22"/>
      <c r="H419" s="134"/>
      <c r="I419" s="22"/>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row>
    <row r="420" spans="1:60" ht="16.5" customHeight="1" x14ac:dyDescent="0.3">
      <c r="A420" s="22"/>
      <c r="B420" s="22"/>
      <c r="C420" s="22"/>
      <c r="D420" s="166"/>
      <c r="E420" s="22"/>
      <c r="F420" s="22"/>
      <c r="G420" s="22"/>
      <c r="H420" s="134"/>
      <c r="I420" s="22"/>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row>
    <row r="421" spans="1:60" ht="16.5" customHeight="1" x14ac:dyDescent="0.3">
      <c r="A421" s="22"/>
      <c r="B421" s="22"/>
      <c r="C421" s="22"/>
      <c r="D421" s="166"/>
      <c r="E421" s="22"/>
      <c r="F421" s="22"/>
      <c r="G421" s="22"/>
      <c r="H421" s="134"/>
      <c r="I421" s="22"/>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row>
    <row r="422" spans="1:60" ht="16.5" customHeight="1" x14ac:dyDescent="0.3">
      <c r="A422" s="22"/>
      <c r="B422" s="22"/>
      <c r="C422" s="22"/>
      <c r="D422" s="166"/>
      <c r="E422" s="22"/>
      <c r="F422" s="22"/>
      <c r="G422" s="22"/>
      <c r="H422" s="134"/>
      <c r="I422" s="22"/>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row>
    <row r="423" spans="1:60" ht="16.5" customHeight="1" x14ac:dyDescent="0.3">
      <c r="A423" s="22"/>
      <c r="B423" s="22"/>
      <c r="C423" s="22"/>
      <c r="D423" s="166"/>
      <c r="E423" s="22"/>
      <c r="F423" s="22"/>
      <c r="G423" s="22"/>
      <c r="H423" s="134"/>
      <c r="I423" s="22"/>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row>
    <row r="424" spans="1:60" ht="16.5" customHeight="1" x14ac:dyDescent="0.3">
      <c r="A424" s="22"/>
      <c r="B424" s="22"/>
      <c r="C424" s="22"/>
      <c r="D424" s="166"/>
      <c r="E424" s="22"/>
      <c r="F424" s="22"/>
      <c r="G424" s="22"/>
      <c r="H424" s="134"/>
      <c r="I424" s="22"/>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row>
    <row r="425" spans="1:60" ht="16.5" customHeight="1" x14ac:dyDescent="0.3">
      <c r="A425" s="22"/>
      <c r="B425" s="22"/>
      <c r="C425" s="22"/>
      <c r="D425" s="166"/>
      <c r="E425" s="22"/>
      <c r="F425" s="22"/>
      <c r="G425" s="22"/>
      <c r="H425" s="134"/>
      <c r="I425" s="22"/>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row>
    <row r="426" spans="1:60" ht="16.5" customHeight="1" x14ac:dyDescent="0.3">
      <c r="A426" s="22"/>
      <c r="B426" s="22"/>
      <c r="C426" s="22"/>
      <c r="D426" s="166"/>
      <c r="E426" s="22"/>
      <c r="F426" s="22"/>
      <c r="G426" s="22"/>
      <c r="H426" s="134"/>
      <c r="I426" s="22"/>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row>
    <row r="427" spans="1:60" ht="16.5" customHeight="1" x14ac:dyDescent="0.3">
      <c r="A427" s="22"/>
      <c r="B427" s="22"/>
      <c r="C427" s="22"/>
      <c r="D427" s="166"/>
      <c r="E427" s="22"/>
      <c r="F427" s="22"/>
      <c r="G427" s="22"/>
      <c r="H427" s="134"/>
      <c r="I427" s="22"/>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row>
    <row r="428" spans="1:60" ht="16.5" customHeight="1" x14ac:dyDescent="0.3">
      <c r="A428" s="22"/>
      <c r="B428" s="22"/>
      <c r="C428" s="22"/>
      <c r="D428" s="166"/>
      <c r="E428" s="22"/>
      <c r="F428" s="22"/>
      <c r="G428" s="22"/>
      <c r="H428" s="134"/>
      <c r="I428" s="22"/>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row>
    <row r="429" spans="1:60" ht="16.5" customHeight="1" x14ac:dyDescent="0.3">
      <c r="A429" s="22"/>
      <c r="B429" s="22"/>
      <c r="C429" s="22"/>
      <c r="D429" s="166"/>
      <c r="E429" s="22"/>
      <c r="F429" s="22"/>
      <c r="G429" s="22"/>
      <c r="H429" s="134"/>
      <c r="I429" s="22"/>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row>
    <row r="430" spans="1:60" ht="16.5" customHeight="1" x14ac:dyDescent="0.3">
      <c r="A430" s="22"/>
      <c r="B430" s="22"/>
      <c r="C430" s="22"/>
      <c r="D430" s="166"/>
      <c r="E430" s="22"/>
      <c r="F430" s="22"/>
      <c r="G430" s="22"/>
      <c r="H430" s="134"/>
      <c r="I430" s="22"/>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row>
    <row r="431" spans="1:60" ht="16.5" customHeight="1" x14ac:dyDescent="0.3">
      <c r="A431" s="22"/>
      <c r="B431" s="22"/>
      <c r="C431" s="22"/>
      <c r="D431" s="166"/>
      <c r="E431" s="22"/>
      <c r="F431" s="22"/>
      <c r="G431" s="22"/>
      <c r="H431" s="134"/>
      <c r="I431" s="22"/>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row>
    <row r="432" spans="1:60" ht="16.5" customHeight="1" x14ac:dyDescent="0.3">
      <c r="A432" s="22"/>
      <c r="B432" s="22"/>
      <c r="C432" s="22"/>
      <c r="D432" s="166"/>
      <c r="E432" s="22"/>
      <c r="F432" s="22"/>
      <c r="G432" s="22"/>
      <c r="H432" s="134"/>
      <c r="I432" s="22"/>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row>
    <row r="433" spans="1:60" ht="16.5" customHeight="1" x14ac:dyDescent="0.3">
      <c r="A433" s="22"/>
      <c r="B433" s="22"/>
      <c r="C433" s="22"/>
      <c r="D433" s="166"/>
      <c r="E433" s="22"/>
      <c r="F433" s="22"/>
      <c r="G433" s="22"/>
      <c r="H433" s="134"/>
      <c r="I433" s="22"/>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row>
    <row r="434" spans="1:60" ht="16.5" customHeight="1" x14ac:dyDescent="0.3">
      <c r="A434" s="22"/>
      <c r="B434" s="22"/>
      <c r="C434" s="22"/>
      <c r="D434" s="166"/>
      <c r="E434" s="22"/>
      <c r="F434" s="22"/>
      <c r="G434" s="22"/>
      <c r="H434" s="134"/>
      <c r="I434" s="22"/>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row>
    <row r="435" spans="1:60" ht="16.5" customHeight="1" x14ac:dyDescent="0.3">
      <c r="A435" s="22"/>
      <c r="B435" s="22"/>
      <c r="C435" s="22"/>
      <c r="D435" s="166"/>
      <c r="E435" s="22"/>
      <c r="F435" s="22"/>
      <c r="G435" s="22"/>
      <c r="H435" s="134"/>
      <c r="I435" s="22"/>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row>
    <row r="436" spans="1:60" ht="16.5" customHeight="1" x14ac:dyDescent="0.3">
      <c r="A436" s="22"/>
      <c r="B436" s="22"/>
      <c r="C436" s="22"/>
      <c r="D436" s="166"/>
      <c r="E436" s="22"/>
      <c r="F436" s="22"/>
      <c r="G436" s="22"/>
      <c r="H436" s="134"/>
      <c r="I436" s="22"/>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row>
    <row r="437" spans="1:60" ht="16.5" customHeight="1" x14ac:dyDescent="0.3">
      <c r="A437" s="22"/>
      <c r="B437" s="22"/>
      <c r="C437" s="22"/>
      <c r="D437" s="166"/>
      <c r="E437" s="22"/>
      <c r="F437" s="22"/>
      <c r="G437" s="22"/>
      <c r="H437" s="134"/>
      <c r="I437" s="22"/>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row>
    <row r="438" spans="1:60" ht="16.5" customHeight="1" x14ac:dyDescent="0.3">
      <c r="A438" s="22"/>
      <c r="B438" s="22"/>
      <c r="C438" s="22"/>
      <c r="D438" s="166"/>
      <c r="E438" s="22"/>
      <c r="F438" s="22"/>
      <c r="G438" s="22"/>
      <c r="H438" s="134"/>
      <c r="I438" s="22"/>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row>
    <row r="439" spans="1:60" ht="16.5" customHeight="1" x14ac:dyDescent="0.3">
      <c r="A439" s="22"/>
      <c r="B439" s="22"/>
      <c r="C439" s="22"/>
      <c r="D439" s="166"/>
      <c r="E439" s="22"/>
      <c r="F439" s="22"/>
      <c r="G439" s="22"/>
      <c r="H439" s="134"/>
      <c r="I439" s="22"/>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row>
    <row r="440" spans="1:60" ht="16.5" customHeight="1" x14ac:dyDescent="0.3">
      <c r="A440" s="22"/>
      <c r="B440" s="22"/>
      <c r="C440" s="22"/>
      <c r="D440" s="166"/>
      <c r="E440" s="22"/>
      <c r="F440" s="22"/>
      <c r="G440" s="22"/>
      <c r="H440" s="134"/>
      <c r="I440" s="22"/>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row>
    <row r="441" spans="1:60" ht="16.5" customHeight="1" x14ac:dyDescent="0.3">
      <c r="A441" s="22"/>
      <c r="B441" s="22"/>
      <c r="C441" s="22"/>
      <c r="D441" s="166"/>
      <c r="E441" s="22"/>
      <c r="F441" s="22"/>
      <c r="G441" s="22"/>
      <c r="H441" s="134"/>
      <c r="I441" s="22"/>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row>
    <row r="442" spans="1:60" ht="16.5" customHeight="1" x14ac:dyDescent="0.3">
      <c r="A442" s="22"/>
      <c r="B442" s="22"/>
      <c r="C442" s="22"/>
      <c r="D442" s="166"/>
      <c r="E442" s="22"/>
      <c r="F442" s="22"/>
      <c r="G442" s="22"/>
      <c r="H442" s="134"/>
      <c r="I442" s="22"/>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row>
    <row r="443" spans="1:60" ht="16.5" customHeight="1" x14ac:dyDescent="0.3">
      <c r="A443" s="22"/>
      <c r="B443" s="22"/>
      <c r="C443" s="22"/>
      <c r="D443" s="166"/>
      <c r="E443" s="22"/>
      <c r="F443" s="22"/>
      <c r="G443" s="22"/>
      <c r="H443" s="134"/>
      <c r="I443" s="22"/>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row>
    <row r="444" spans="1:60" ht="16.5" customHeight="1" x14ac:dyDescent="0.3">
      <c r="A444" s="22"/>
      <c r="B444" s="22"/>
      <c r="C444" s="22"/>
      <c r="D444" s="166"/>
      <c r="E444" s="22"/>
      <c r="F444" s="22"/>
      <c r="G444" s="22"/>
      <c r="H444" s="134"/>
      <c r="I444" s="22"/>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row>
    <row r="445" spans="1:60" ht="16.5" customHeight="1" x14ac:dyDescent="0.3">
      <c r="A445" s="22"/>
      <c r="B445" s="22"/>
      <c r="C445" s="22"/>
      <c r="D445" s="166"/>
      <c r="E445" s="22"/>
      <c r="F445" s="22"/>
      <c r="G445" s="22"/>
      <c r="H445" s="134"/>
      <c r="I445" s="22"/>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row>
    <row r="446" spans="1:60" ht="16.5" customHeight="1" x14ac:dyDescent="0.3">
      <c r="A446" s="22"/>
      <c r="B446" s="22"/>
      <c r="C446" s="22"/>
      <c r="D446" s="166"/>
      <c r="E446" s="22"/>
      <c r="F446" s="22"/>
      <c r="G446" s="22"/>
      <c r="H446" s="134"/>
      <c r="I446" s="22"/>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row>
    <row r="447" spans="1:60" ht="16.5" customHeight="1" x14ac:dyDescent="0.3">
      <c r="A447" s="22"/>
      <c r="B447" s="22"/>
      <c r="C447" s="22"/>
      <c r="D447" s="166"/>
      <c r="E447" s="22"/>
      <c r="F447" s="22"/>
      <c r="G447" s="22"/>
      <c r="H447" s="134"/>
      <c r="I447" s="22"/>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row>
    <row r="448" spans="1:60" ht="16.5" customHeight="1" x14ac:dyDescent="0.3">
      <c r="A448" s="22"/>
      <c r="B448" s="22"/>
      <c r="C448" s="22"/>
      <c r="D448" s="166"/>
      <c r="E448" s="22"/>
      <c r="F448" s="22"/>
      <c r="G448" s="22"/>
      <c r="H448" s="134"/>
      <c r="I448" s="22"/>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row>
    <row r="449" spans="1:60" ht="16.5" customHeight="1" x14ac:dyDescent="0.3">
      <c r="A449" s="22"/>
      <c r="B449" s="22"/>
      <c r="C449" s="22"/>
      <c r="D449" s="166"/>
      <c r="E449" s="22"/>
      <c r="F449" s="22"/>
      <c r="G449" s="22"/>
      <c r="H449" s="134"/>
      <c r="I449" s="22"/>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row>
    <row r="450" spans="1:60" ht="16.5" customHeight="1" x14ac:dyDescent="0.3">
      <c r="A450" s="22"/>
      <c r="B450" s="22"/>
      <c r="C450" s="22"/>
      <c r="D450" s="166"/>
      <c r="E450" s="22"/>
      <c r="F450" s="22"/>
      <c r="G450" s="22"/>
      <c r="H450" s="134"/>
      <c r="I450" s="22"/>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row>
    <row r="451" spans="1:60" ht="16.5" customHeight="1" x14ac:dyDescent="0.3">
      <c r="A451" s="22"/>
      <c r="B451" s="22"/>
      <c r="C451" s="22"/>
      <c r="D451" s="166"/>
      <c r="E451" s="22"/>
      <c r="F451" s="22"/>
      <c r="G451" s="22"/>
      <c r="H451" s="134"/>
      <c r="I451" s="22"/>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row>
    <row r="452" spans="1:60" ht="16.5" customHeight="1" x14ac:dyDescent="0.3">
      <c r="A452" s="22"/>
      <c r="B452" s="22"/>
      <c r="C452" s="22"/>
      <c r="D452" s="166"/>
      <c r="E452" s="22"/>
      <c r="F452" s="22"/>
      <c r="G452" s="22"/>
      <c r="H452" s="134"/>
      <c r="I452" s="22"/>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row>
    <row r="453" spans="1:60" ht="16.5" customHeight="1" x14ac:dyDescent="0.3">
      <c r="A453" s="22"/>
      <c r="B453" s="22"/>
      <c r="C453" s="22"/>
      <c r="D453" s="166"/>
      <c r="E453" s="22"/>
      <c r="F453" s="22"/>
      <c r="G453" s="22"/>
      <c r="H453" s="134"/>
      <c r="I453" s="22"/>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row>
    <row r="454" spans="1:60" ht="16.5" customHeight="1" x14ac:dyDescent="0.3">
      <c r="A454" s="22"/>
      <c r="B454" s="22"/>
      <c r="C454" s="22"/>
      <c r="D454" s="166"/>
      <c r="E454" s="22"/>
      <c r="F454" s="22"/>
      <c r="G454" s="22"/>
      <c r="H454" s="134"/>
      <c r="I454" s="22"/>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row>
    <row r="455" spans="1:60" ht="16.5" customHeight="1" x14ac:dyDescent="0.3">
      <c r="A455" s="22"/>
      <c r="B455" s="22"/>
      <c r="C455" s="22"/>
      <c r="D455" s="166"/>
      <c r="E455" s="22"/>
      <c r="F455" s="22"/>
      <c r="G455" s="22"/>
      <c r="H455" s="134"/>
      <c r="I455" s="22"/>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row>
    <row r="456" spans="1:60" ht="16.5" customHeight="1" x14ac:dyDescent="0.3">
      <c r="A456" s="22"/>
      <c r="B456" s="22"/>
      <c r="C456" s="22"/>
      <c r="D456" s="166"/>
      <c r="E456" s="22"/>
      <c r="F456" s="22"/>
      <c r="G456" s="22"/>
      <c r="H456" s="134"/>
      <c r="I456" s="22"/>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row>
    <row r="457" spans="1:60" ht="16.5" customHeight="1" x14ac:dyDescent="0.3">
      <c r="A457" s="22"/>
      <c r="B457" s="22"/>
      <c r="C457" s="22"/>
      <c r="D457" s="166"/>
      <c r="E457" s="22"/>
      <c r="F457" s="22"/>
      <c r="G457" s="22"/>
      <c r="H457" s="134"/>
      <c r="I457" s="22"/>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row>
    <row r="458" spans="1:60" ht="16.5" customHeight="1" x14ac:dyDescent="0.3">
      <c r="A458" s="22"/>
      <c r="B458" s="22"/>
      <c r="C458" s="22"/>
      <c r="D458" s="166"/>
      <c r="E458" s="22"/>
      <c r="F458" s="22"/>
      <c r="G458" s="22"/>
      <c r="H458" s="134"/>
      <c r="I458" s="22"/>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row>
    <row r="459" spans="1:60" ht="16.5" customHeight="1" x14ac:dyDescent="0.3">
      <c r="A459" s="22"/>
      <c r="B459" s="22"/>
      <c r="C459" s="22"/>
      <c r="D459" s="166"/>
      <c r="E459" s="22"/>
      <c r="F459" s="22"/>
      <c r="G459" s="22"/>
      <c r="H459" s="134"/>
      <c r="I459" s="22"/>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row>
    <row r="460" spans="1:60" ht="16.5" customHeight="1" x14ac:dyDescent="0.3">
      <c r="A460" s="22"/>
      <c r="B460" s="22"/>
      <c r="C460" s="22"/>
      <c r="D460" s="166"/>
      <c r="E460" s="22"/>
      <c r="F460" s="22"/>
      <c r="G460" s="22"/>
      <c r="H460" s="134"/>
      <c r="I460" s="22"/>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row>
    <row r="461" spans="1:60" ht="16.5" customHeight="1" x14ac:dyDescent="0.3">
      <c r="A461" s="22"/>
      <c r="B461" s="22"/>
      <c r="C461" s="22"/>
      <c r="D461" s="166"/>
      <c r="E461" s="22"/>
      <c r="F461" s="22"/>
      <c r="G461" s="22"/>
      <c r="H461" s="134"/>
      <c r="I461" s="22"/>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row>
    <row r="462" spans="1:60" ht="16.5" customHeight="1" x14ac:dyDescent="0.3">
      <c r="A462" s="22"/>
      <c r="B462" s="22"/>
      <c r="C462" s="22"/>
      <c r="D462" s="166"/>
      <c r="E462" s="22"/>
      <c r="F462" s="22"/>
      <c r="G462" s="22"/>
      <c r="H462" s="134"/>
      <c r="I462" s="22"/>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row>
    <row r="463" spans="1:60" ht="16.5" customHeight="1" x14ac:dyDescent="0.3">
      <c r="A463" s="22"/>
      <c r="B463" s="22"/>
      <c r="C463" s="22"/>
      <c r="D463" s="166"/>
      <c r="E463" s="22"/>
      <c r="F463" s="22"/>
      <c r="G463" s="22"/>
      <c r="H463" s="134"/>
      <c r="I463" s="22"/>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row>
    <row r="464" spans="1:60" ht="16.5" customHeight="1" x14ac:dyDescent="0.3">
      <c r="A464" s="22"/>
      <c r="B464" s="22"/>
      <c r="C464" s="22"/>
      <c r="D464" s="166"/>
      <c r="E464" s="22"/>
      <c r="F464" s="22"/>
      <c r="G464" s="22"/>
      <c r="H464" s="134"/>
      <c r="I464" s="22"/>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row>
    <row r="465" spans="1:60" ht="16.5" customHeight="1" x14ac:dyDescent="0.3">
      <c r="A465" s="22"/>
      <c r="B465" s="22"/>
      <c r="C465" s="22"/>
      <c r="D465" s="166"/>
      <c r="E465" s="22"/>
      <c r="F465" s="22"/>
      <c r="G465" s="22"/>
      <c r="H465" s="134"/>
      <c r="I465" s="22"/>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row>
    <row r="466" spans="1:60" ht="16.5" customHeight="1" x14ac:dyDescent="0.3">
      <c r="A466" s="22"/>
      <c r="B466" s="22"/>
      <c r="C466" s="22"/>
      <c r="D466" s="166"/>
      <c r="E466" s="22"/>
      <c r="F466" s="22"/>
      <c r="G466" s="22"/>
      <c r="H466" s="134"/>
      <c r="I466" s="22"/>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row>
    <row r="467" spans="1:60" ht="16.5" customHeight="1" x14ac:dyDescent="0.3">
      <c r="A467" s="22"/>
      <c r="B467" s="22"/>
      <c r="C467" s="22"/>
      <c r="D467" s="166"/>
      <c r="E467" s="22"/>
      <c r="F467" s="22"/>
      <c r="G467" s="22"/>
      <c r="H467" s="134"/>
      <c r="I467" s="22"/>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row>
    <row r="468" spans="1:60" ht="16.5" customHeight="1" x14ac:dyDescent="0.3">
      <c r="A468" s="22"/>
      <c r="B468" s="22"/>
      <c r="C468" s="22"/>
      <c r="D468" s="166"/>
      <c r="E468" s="22"/>
      <c r="F468" s="22"/>
      <c r="G468" s="22"/>
      <c r="H468" s="134"/>
      <c r="I468" s="22"/>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row>
    <row r="469" spans="1:60" ht="16.5" customHeight="1" x14ac:dyDescent="0.3">
      <c r="A469" s="22"/>
      <c r="B469" s="22"/>
      <c r="C469" s="22"/>
      <c r="D469" s="166"/>
      <c r="E469" s="22"/>
      <c r="F469" s="22"/>
      <c r="G469" s="22"/>
      <c r="H469" s="134"/>
      <c r="I469" s="22"/>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row>
    <row r="470" spans="1:60" ht="16.5" customHeight="1" x14ac:dyDescent="0.3">
      <c r="A470" s="22"/>
      <c r="B470" s="22"/>
      <c r="C470" s="22"/>
      <c r="D470" s="166"/>
      <c r="E470" s="22"/>
      <c r="F470" s="22"/>
      <c r="G470" s="22"/>
      <c r="H470" s="134"/>
      <c r="I470" s="22"/>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row>
    <row r="471" spans="1:60" ht="16.5" customHeight="1" x14ac:dyDescent="0.3">
      <c r="A471" s="22"/>
      <c r="B471" s="22"/>
      <c r="C471" s="22"/>
      <c r="D471" s="166"/>
      <c r="E471" s="22"/>
      <c r="F471" s="22"/>
      <c r="G471" s="22"/>
      <c r="H471" s="134"/>
      <c r="I471" s="22"/>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row>
    <row r="472" spans="1:60" ht="16.5" customHeight="1" x14ac:dyDescent="0.3">
      <c r="A472" s="22"/>
      <c r="B472" s="22"/>
      <c r="C472" s="22"/>
      <c r="D472" s="166"/>
      <c r="E472" s="22"/>
      <c r="F472" s="22"/>
      <c r="G472" s="22"/>
      <c r="H472" s="134"/>
      <c r="I472" s="22"/>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row>
    <row r="473" spans="1:60" ht="16.5" customHeight="1" x14ac:dyDescent="0.3">
      <c r="A473" s="22"/>
      <c r="B473" s="22"/>
      <c r="C473" s="22"/>
      <c r="D473" s="166"/>
      <c r="E473" s="22"/>
      <c r="F473" s="22"/>
      <c r="G473" s="22"/>
      <c r="H473" s="134"/>
      <c r="I473" s="22"/>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row>
    <row r="474" spans="1:60" ht="16.5" customHeight="1" x14ac:dyDescent="0.3">
      <c r="A474" s="22"/>
      <c r="B474" s="22"/>
      <c r="C474" s="22"/>
      <c r="D474" s="166"/>
      <c r="E474" s="22"/>
      <c r="F474" s="22"/>
      <c r="G474" s="22"/>
      <c r="H474" s="134"/>
      <c r="I474" s="22"/>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row>
    <row r="475" spans="1:60" ht="16.5" customHeight="1" x14ac:dyDescent="0.3">
      <c r="A475" s="22"/>
      <c r="B475" s="22"/>
      <c r="C475" s="22"/>
      <c r="D475" s="166"/>
      <c r="E475" s="22"/>
      <c r="F475" s="22"/>
      <c r="G475" s="22"/>
      <c r="H475" s="134"/>
      <c r="I475" s="22"/>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row>
    <row r="476" spans="1:60" ht="16.5" customHeight="1" x14ac:dyDescent="0.3">
      <c r="A476" s="22"/>
      <c r="B476" s="22"/>
      <c r="C476" s="22"/>
      <c r="D476" s="166"/>
      <c r="E476" s="22"/>
      <c r="F476" s="22"/>
      <c r="G476" s="22"/>
      <c r="H476" s="134"/>
      <c r="I476" s="22"/>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row>
    <row r="477" spans="1:60" ht="16.5" customHeight="1" x14ac:dyDescent="0.3">
      <c r="A477" s="22"/>
      <c r="B477" s="22"/>
      <c r="C477" s="22"/>
      <c r="D477" s="166"/>
      <c r="E477" s="22"/>
      <c r="F477" s="22"/>
      <c r="G477" s="22"/>
      <c r="H477" s="134"/>
      <c r="I477" s="22"/>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row>
    <row r="478" spans="1:60" ht="16.5" customHeight="1" x14ac:dyDescent="0.3">
      <c r="A478" s="22"/>
      <c r="B478" s="22"/>
      <c r="C478" s="22"/>
      <c r="D478" s="166"/>
      <c r="E478" s="22"/>
      <c r="F478" s="22"/>
      <c r="G478" s="22"/>
      <c r="H478" s="134"/>
      <c r="I478" s="22"/>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row>
    <row r="479" spans="1:60" ht="16.5" customHeight="1" x14ac:dyDescent="0.3">
      <c r="A479" s="22"/>
      <c r="B479" s="22"/>
      <c r="C479" s="22"/>
      <c r="D479" s="166"/>
      <c r="E479" s="22"/>
      <c r="F479" s="22"/>
      <c r="G479" s="22"/>
      <c r="H479" s="134"/>
      <c r="I479" s="22"/>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row>
    <row r="480" spans="1:60" ht="16.5" customHeight="1" x14ac:dyDescent="0.3">
      <c r="A480" s="22"/>
      <c r="B480" s="22"/>
      <c r="C480" s="22"/>
      <c r="D480" s="166"/>
      <c r="E480" s="22"/>
      <c r="F480" s="22"/>
      <c r="G480" s="22"/>
      <c r="H480" s="134"/>
      <c r="I480" s="22"/>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row>
    <row r="481" spans="1:60" ht="16.5" customHeight="1" x14ac:dyDescent="0.3">
      <c r="A481" s="22"/>
      <c r="B481" s="22"/>
      <c r="C481" s="22"/>
      <c r="D481" s="166"/>
      <c r="E481" s="22"/>
      <c r="F481" s="22"/>
      <c r="G481" s="22"/>
      <c r="H481" s="134"/>
      <c r="I481" s="22"/>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row>
    <row r="482" spans="1:60" ht="16.5" customHeight="1" x14ac:dyDescent="0.3">
      <c r="A482" s="22"/>
      <c r="B482" s="22"/>
      <c r="C482" s="22"/>
      <c r="D482" s="166"/>
      <c r="E482" s="22"/>
      <c r="F482" s="22"/>
      <c r="G482" s="22"/>
      <c r="H482" s="134"/>
      <c r="I482" s="22"/>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row>
    <row r="483" spans="1:60" ht="16.5" customHeight="1" x14ac:dyDescent="0.3">
      <c r="A483" s="22"/>
      <c r="B483" s="22"/>
      <c r="C483" s="22"/>
      <c r="D483" s="166"/>
      <c r="E483" s="22"/>
      <c r="F483" s="22"/>
      <c r="G483" s="22"/>
      <c r="H483" s="134"/>
      <c r="I483" s="22"/>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row>
    <row r="484" spans="1:60" ht="16.5" customHeight="1" x14ac:dyDescent="0.3">
      <c r="A484" s="22"/>
      <c r="B484" s="22"/>
      <c r="C484" s="22"/>
      <c r="D484" s="166"/>
      <c r="E484" s="22"/>
      <c r="F484" s="22"/>
      <c r="G484" s="22"/>
      <c r="H484" s="134"/>
      <c r="I484" s="22"/>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row>
    <row r="485" spans="1:60" ht="16.5" customHeight="1" x14ac:dyDescent="0.3">
      <c r="A485" s="22"/>
      <c r="B485" s="22"/>
      <c r="C485" s="22"/>
      <c r="D485" s="166"/>
      <c r="E485" s="22"/>
      <c r="F485" s="22"/>
      <c r="G485" s="22"/>
      <c r="H485" s="134"/>
      <c r="I485" s="22"/>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row>
    <row r="486" spans="1:60" ht="16.5" customHeight="1" x14ac:dyDescent="0.3">
      <c r="A486" s="22"/>
      <c r="B486" s="22"/>
      <c r="C486" s="22"/>
      <c r="D486" s="166"/>
      <c r="E486" s="22"/>
      <c r="F486" s="22"/>
      <c r="G486" s="22"/>
      <c r="H486" s="134"/>
      <c r="I486" s="22"/>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row>
    <row r="487" spans="1:60" ht="16.5" customHeight="1" x14ac:dyDescent="0.3">
      <c r="A487" s="22"/>
      <c r="B487" s="22"/>
      <c r="C487" s="22"/>
      <c r="D487" s="166"/>
      <c r="E487" s="22"/>
      <c r="F487" s="22"/>
      <c r="G487" s="22"/>
      <c r="H487" s="134"/>
      <c r="I487" s="22"/>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row>
    <row r="488" spans="1:60" ht="16.5" customHeight="1" x14ac:dyDescent="0.3">
      <c r="A488" s="22"/>
      <c r="B488" s="22"/>
      <c r="C488" s="22"/>
      <c r="D488" s="166"/>
      <c r="E488" s="22"/>
      <c r="F488" s="22"/>
      <c r="G488" s="22"/>
      <c r="H488" s="134"/>
      <c r="I488" s="22"/>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row>
    <row r="489" spans="1:60" ht="16.5" customHeight="1" x14ac:dyDescent="0.3">
      <c r="A489" s="22"/>
      <c r="B489" s="22"/>
      <c r="C489" s="22"/>
      <c r="D489" s="166"/>
      <c r="E489" s="22"/>
      <c r="F489" s="22"/>
      <c r="G489" s="22"/>
      <c r="H489" s="134"/>
      <c r="I489" s="22"/>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row>
    <row r="490" spans="1:60" ht="16.5" customHeight="1" x14ac:dyDescent="0.3">
      <c r="A490" s="22"/>
      <c r="B490" s="22"/>
      <c r="C490" s="22"/>
      <c r="D490" s="166"/>
      <c r="E490" s="22"/>
      <c r="F490" s="22"/>
      <c r="G490" s="22"/>
      <c r="H490" s="134"/>
      <c r="I490" s="22"/>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row>
    <row r="491" spans="1:60" ht="16.5" customHeight="1" x14ac:dyDescent="0.3">
      <c r="A491" s="22"/>
      <c r="B491" s="22"/>
      <c r="C491" s="22"/>
      <c r="D491" s="166"/>
      <c r="E491" s="22"/>
      <c r="F491" s="22"/>
      <c r="G491" s="22"/>
      <c r="H491" s="134"/>
      <c r="I491" s="22"/>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row>
    <row r="492" spans="1:60" ht="16.5" customHeight="1" x14ac:dyDescent="0.3">
      <c r="A492" s="22"/>
      <c r="B492" s="22"/>
      <c r="C492" s="22"/>
      <c r="D492" s="166"/>
      <c r="E492" s="22"/>
      <c r="F492" s="22"/>
      <c r="G492" s="22"/>
      <c r="H492" s="134"/>
      <c r="I492" s="22"/>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row>
    <row r="493" spans="1:60" ht="16.5" customHeight="1" x14ac:dyDescent="0.3">
      <c r="A493" s="22"/>
      <c r="B493" s="22"/>
      <c r="C493" s="22"/>
      <c r="D493" s="166"/>
      <c r="E493" s="22"/>
      <c r="F493" s="22"/>
      <c r="G493" s="22"/>
      <c r="H493" s="134"/>
      <c r="I493" s="22"/>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row>
    <row r="494" spans="1:60" ht="16.5" customHeight="1" x14ac:dyDescent="0.3">
      <c r="A494" s="22"/>
      <c r="B494" s="22"/>
      <c r="C494" s="22"/>
      <c r="D494" s="166"/>
      <c r="E494" s="22"/>
      <c r="F494" s="22"/>
      <c r="G494" s="22"/>
      <c r="H494" s="134"/>
      <c r="I494" s="22"/>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row>
    <row r="495" spans="1:60" ht="16.5" customHeight="1" x14ac:dyDescent="0.3">
      <c r="A495" s="22"/>
      <c r="B495" s="22"/>
      <c r="C495" s="22"/>
      <c r="D495" s="166"/>
      <c r="E495" s="22"/>
      <c r="F495" s="22"/>
      <c r="G495" s="22"/>
      <c r="H495" s="134"/>
      <c r="I495" s="22"/>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row>
    <row r="496" spans="1:60" ht="16.5" customHeight="1" x14ac:dyDescent="0.3">
      <c r="A496" s="22"/>
      <c r="B496" s="22"/>
      <c r="C496" s="22"/>
      <c r="D496" s="166"/>
      <c r="E496" s="22"/>
      <c r="F496" s="22"/>
      <c r="G496" s="22"/>
      <c r="H496" s="134"/>
      <c r="I496" s="22"/>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row>
    <row r="497" spans="1:60" ht="16.5" customHeight="1" x14ac:dyDescent="0.3">
      <c r="A497" s="22"/>
      <c r="B497" s="22"/>
      <c r="C497" s="22"/>
      <c r="D497" s="166"/>
      <c r="E497" s="22"/>
      <c r="F497" s="22"/>
      <c r="G497" s="22"/>
      <c r="H497" s="134"/>
      <c r="I497" s="22"/>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row>
    <row r="498" spans="1:60" ht="16.5" customHeight="1" x14ac:dyDescent="0.3">
      <c r="A498" s="22"/>
      <c r="B498" s="22"/>
      <c r="C498" s="22"/>
      <c r="D498" s="166"/>
      <c r="E498" s="22"/>
      <c r="F498" s="22"/>
      <c r="G498" s="22"/>
      <c r="H498" s="134"/>
      <c r="I498" s="22"/>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row>
    <row r="499" spans="1:60" ht="16.5" customHeight="1" x14ac:dyDescent="0.3">
      <c r="A499" s="22"/>
      <c r="B499" s="22"/>
      <c r="C499" s="22"/>
      <c r="D499" s="166"/>
      <c r="E499" s="22"/>
      <c r="F499" s="22"/>
      <c r="G499" s="22"/>
      <c r="H499" s="134"/>
      <c r="I499" s="22"/>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row>
    <row r="500" spans="1:60" ht="16.5" customHeight="1" x14ac:dyDescent="0.3">
      <c r="A500" s="22"/>
      <c r="B500" s="22"/>
      <c r="C500" s="22"/>
      <c r="D500" s="166"/>
      <c r="E500" s="22"/>
      <c r="F500" s="22"/>
      <c r="G500" s="22"/>
      <c r="H500" s="134"/>
      <c r="I500" s="22"/>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row>
    <row r="501" spans="1:60" ht="16.5" customHeight="1" x14ac:dyDescent="0.3">
      <c r="A501" s="22"/>
      <c r="B501" s="22"/>
      <c r="C501" s="22"/>
      <c r="D501" s="166"/>
      <c r="E501" s="22"/>
      <c r="F501" s="22"/>
      <c r="G501" s="22"/>
      <c r="H501" s="134"/>
      <c r="I501" s="22"/>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row>
    <row r="502" spans="1:60" ht="16.5" customHeight="1" x14ac:dyDescent="0.3">
      <c r="A502" s="22"/>
      <c r="B502" s="22"/>
      <c r="C502" s="22"/>
      <c r="D502" s="166"/>
      <c r="E502" s="22"/>
      <c r="F502" s="22"/>
      <c r="G502" s="22"/>
      <c r="H502" s="134"/>
      <c r="I502" s="22"/>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row>
    <row r="503" spans="1:60" ht="16.5" customHeight="1" x14ac:dyDescent="0.3">
      <c r="A503" s="22"/>
      <c r="B503" s="22"/>
      <c r="C503" s="22"/>
      <c r="D503" s="166"/>
      <c r="E503" s="22"/>
      <c r="F503" s="22"/>
      <c r="G503" s="22"/>
      <c r="H503" s="134"/>
      <c r="I503" s="22"/>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row>
    <row r="504" spans="1:60" ht="16.5" customHeight="1" x14ac:dyDescent="0.3">
      <c r="A504" s="22"/>
      <c r="B504" s="22"/>
      <c r="C504" s="22"/>
      <c r="D504" s="166"/>
      <c r="E504" s="22"/>
      <c r="F504" s="22"/>
      <c r="G504" s="22"/>
      <c r="H504" s="134"/>
      <c r="I504" s="22"/>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row>
    <row r="505" spans="1:60" ht="16.5" customHeight="1" x14ac:dyDescent="0.3">
      <c r="A505" s="22"/>
      <c r="B505" s="22"/>
      <c r="C505" s="22"/>
      <c r="D505" s="166"/>
      <c r="E505" s="22"/>
      <c r="F505" s="22"/>
      <c r="G505" s="22"/>
      <c r="H505" s="134"/>
      <c r="I505" s="22"/>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row>
    <row r="506" spans="1:60" ht="16.5" customHeight="1" x14ac:dyDescent="0.3">
      <c r="A506" s="22"/>
      <c r="B506" s="22"/>
      <c r="C506" s="22"/>
      <c r="D506" s="166"/>
      <c r="E506" s="22"/>
      <c r="F506" s="22"/>
      <c r="G506" s="22"/>
      <c r="H506" s="134"/>
      <c r="I506" s="22"/>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row>
    <row r="507" spans="1:60" ht="16.5" customHeight="1" x14ac:dyDescent="0.3">
      <c r="A507" s="22"/>
      <c r="B507" s="22"/>
      <c r="C507" s="22"/>
      <c r="D507" s="166"/>
      <c r="E507" s="22"/>
      <c r="F507" s="22"/>
      <c r="G507" s="22"/>
      <c r="H507" s="134"/>
      <c r="I507" s="22"/>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row>
    <row r="508" spans="1:60" ht="16.5" customHeight="1" x14ac:dyDescent="0.3">
      <c r="A508" s="22"/>
      <c r="B508" s="22"/>
      <c r="C508" s="22"/>
      <c r="D508" s="166"/>
      <c r="E508" s="22"/>
      <c r="F508" s="22"/>
      <c r="G508" s="22"/>
      <c r="H508" s="134"/>
      <c r="I508" s="22"/>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row>
    <row r="509" spans="1:60" ht="16.5" customHeight="1" x14ac:dyDescent="0.3">
      <c r="A509" s="22"/>
      <c r="B509" s="22"/>
      <c r="C509" s="22"/>
      <c r="D509" s="166"/>
      <c r="E509" s="22"/>
      <c r="F509" s="22"/>
      <c r="G509" s="22"/>
      <c r="H509" s="134"/>
      <c r="I509" s="22"/>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row>
    <row r="510" spans="1:60" ht="16.5" customHeight="1" x14ac:dyDescent="0.3">
      <c r="A510" s="22"/>
      <c r="B510" s="22"/>
      <c r="C510" s="22"/>
      <c r="D510" s="166"/>
      <c r="E510" s="22"/>
      <c r="F510" s="22"/>
      <c r="G510" s="22"/>
      <c r="H510" s="134"/>
      <c r="I510" s="22"/>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row>
    <row r="511" spans="1:60" ht="16.5" customHeight="1" x14ac:dyDescent="0.3">
      <c r="A511" s="22"/>
      <c r="B511" s="22"/>
      <c r="C511" s="22"/>
      <c r="D511" s="166"/>
      <c r="E511" s="22"/>
      <c r="F511" s="22"/>
      <c r="G511" s="22"/>
      <c r="H511" s="134"/>
      <c r="I511" s="22"/>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row>
    <row r="512" spans="1:60" ht="16.5" customHeight="1" x14ac:dyDescent="0.3">
      <c r="A512" s="22"/>
      <c r="B512" s="22"/>
      <c r="C512" s="22"/>
      <c r="D512" s="166"/>
      <c r="E512" s="22"/>
      <c r="F512" s="22"/>
      <c r="G512" s="22"/>
      <c r="H512" s="134"/>
      <c r="I512" s="22"/>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row>
    <row r="513" spans="1:60" ht="16.5" customHeight="1" x14ac:dyDescent="0.3">
      <c r="A513" s="22"/>
      <c r="B513" s="22"/>
      <c r="C513" s="22"/>
      <c r="D513" s="166"/>
      <c r="E513" s="22"/>
      <c r="F513" s="22"/>
      <c r="G513" s="22"/>
      <c r="H513" s="134"/>
      <c r="I513" s="22"/>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row>
    <row r="514" spans="1:60" ht="16.5" customHeight="1" x14ac:dyDescent="0.3">
      <c r="A514" s="22"/>
      <c r="B514" s="22"/>
      <c r="C514" s="22"/>
      <c r="D514" s="166"/>
      <c r="E514" s="22"/>
      <c r="F514" s="22"/>
      <c r="G514" s="22"/>
      <c r="H514" s="134"/>
      <c r="I514" s="22"/>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row>
    <row r="515" spans="1:60" ht="16.5" customHeight="1" x14ac:dyDescent="0.3">
      <c r="A515" s="22"/>
      <c r="B515" s="22"/>
      <c r="C515" s="22"/>
      <c r="D515" s="166"/>
      <c r="E515" s="22"/>
      <c r="F515" s="22"/>
      <c r="G515" s="22"/>
      <c r="H515" s="134"/>
      <c r="I515" s="22"/>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row>
    <row r="516" spans="1:60" ht="16.5" customHeight="1" x14ac:dyDescent="0.3">
      <c r="A516" s="22"/>
      <c r="B516" s="22"/>
      <c r="C516" s="22"/>
      <c r="D516" s="166"/>
      <c r="E516" s="22"/>
      <c r="F516" s="22"/>
      <c r="G516" s="22"/>
      <c r="H516" s="134"/>
      <c r="I516" s="22"/>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row>
    <row r="517" spans="1:60" ht="16.5" customHeight="1" x14ac:dyDescent="0.3">
      <c r="A517" s="22"/>
      <c r="B517" s="22"/>
      <c r="C517" s="22"/>
      <c r="D517" s="166"/>
      <c r="E517" s="22"/>
      <c r="F517" s="22"/>
      <c r="G517" s="22"/>
      <c r="H517" s="134"/>
      <c r="I517" s="22"/>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row>
    <row r="518" spans="1:60" ht="16.5" customHeight="1" x14ac:dyDescent="0.3">
      <c r="A518" s="22"/>
      <c r="B518" s="22"/>
      <c r="C518" s="22"/>
      <c r="D518" s="166"/>
      <c r="E518" s="22"/>
      <c r="F518" s="22"/>
      <c r="G518" s="22"/>
      <c r="H518" s="134"/>
      <c r="I518" s="22"/>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row>
    <row r="519" spans="1:60" ht="16.5" customHeight="1" x14ac:dyDescent="0.3">
      <c r="A519" s="22"/>
      <c r="B519" s="22"/>
      <c r="C519" s="22"/>
      <c r="D519" s="166"/>
      <c r="E519" s="22"/>
      <c r="F519" s="22"/>
      <c r="G519" s="22"/>
      <c r="H519" s="134"/>
      <c r="I519" s="22"/>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row>
    <row r="520" spans="1:60" ht="16.5" customHeight="1" x14ac:dyDescent="0.3">
      <c r="A520" s="22"/>
      <c r="B520" s="22"/>
      <c r="C520" s="22"/>
      <c r="D520" s="166"/>
      <c r="E520" s="22"/>
      <c r="F520" s="22"/>
      <c r="G520" s="22"/>
      <c r="H520" s="134"/>
      <c r="I520" s="22"/>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row>
    <row r="521" spans="1:60" ht="16.5" customHeight="1" x14ac:dyDescent="0.3">
      <c r="A521" s="22"/>
      <c r="B521" s="22"/>
      <c r="C521" s="22"/>
      <c r="D521" s="166"/>
      <c r="E521" s="22"/>
      <c r="F521" s="22"/>
      <c r="G521" s="22"/>
      <c r="H521" s="134"/>
      <c r="I521" s="22"/>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row>
    <row r="522" spans="1:60" ht="16.5" customHeight="1" x14ac:dyDescent="0.3">
      <c r="A522" s="22"/>
      <c r="B522" s="22"/>
      <c r="C522" s="22"/>
      <c r="D522" s="166"/>
      <c r="E522" s="22"/>
      <c r="F522" s="22"/>
      <c r="G522" s="22"/>
      <c r="H522" s="134"/>
      <c r="I522" s="22"/>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row>
    <row r="523" spans="1:60" ht="16.5" customHeight="1" x14ac:dyDescent="0.3">
      <c r="A523" s="22"/>
      <c r="B523" s="22"/>
      <c r="C523" s="22"/>
      <c r="D523" s="166"/>
      <c r="E523" s="22"/>
      <c r="F523" s="22"/>
      <c r="G523" s="22"/>
      <c r="H523" s="134"/>
      <c r="I523" s="22"/>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row>
    <row r="524" spans="1:60" ht="16.5" customHeight="1" x14ac:dyDescent="0.3">
      <c r="A524" s="22"/>
      <c r="B524" s="22"/>
      <c r="C524" s="22"/>
      <c r="D524" s="166"/>
      <c r="E524" s="22"/>
      <c r="F524" s="22"/>
      <c r="G524" s="22"/>
      <c r="H524" s="134"/>
      <c r="I524" s="22"/>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row>
    <row r="525" spans="1:60" ht="16.5" customHeight="1" x14ac:dyDescent="0.3">
      <c r="A525" s="22"/>
      <c r="B525" s="22"/>
      <c r="C525" s="22"/>
      <c r="D525" s="166"/>
      <c r="E525" s="22"/>
      <c r="F525" s="22"/>
      <c r="G525" s="22"/>
      <c r="H525" s="134"/>
      <c r="I525" s="22"/>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row>
    <row r="526" spans="1:60" ht="16.5" customHeight="1" x14ac:dyDescent="0.3">
      <c r="A526" s="22"/>
      <c r="B526" s="22"/>
      <c r="C526" s="22"/>
      <c r="D526" s="166"/>
      <c r="E526" s="22"/>
      <c r="F526" s="22"/>
      <c r="G526" s="22"/>
      <c r="H526" s="134"/>
      <c r="I526" s="22"/>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row>
    <row r="527" spans="1:60" ht="16.5" customHeight="1" x14ac:dyDescent="0.3">
      <c r="A527" s="22"/>
      <c r="B527" s="22"/>
      <c r="C527" s="22"/>
      <c r="D527" s="166"/>
      <c r="E527" s="22"/>
      <c r="F527" s="22"/>
      <c r="G527" s="22"/>
      <c r="H527" s="134"/>
      <c r="I527" s="22"/>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row>
    <row r="528" spans="1:60" ht="16.5" customHeight="1" x14ac:dyDescent="0.3">
      <c r="A528" s="22"/>
      <c r="B528" s="22"/>
      <c r="C528" s="22"/>
      <c r="D528" s="166"/>
      <c r="E528" s="22"/>
      <c r="F528" s="22"/>
      <c r="G528" s="22"/>
      <c r="H528" s="134"/>
      <c r="I528" s="22"/>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row>
    <row r="529" spans="1:60" ht="16.5" customHeight="1" x14ac:dyDescent="0.3">
      <c r="A529" s="22"/>
      <c r="B529" s="22"/>
      <c r="C529" s="22"/>
      <c r="D529" s="166"/>
      <c r="E529" s="22"/>
      <c r="F529" s="22"/>
      <c r="G529" s="22"/>
      <c r="H529" s="134"/>
      <c r="I529" s="22"/>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row>
    <row r="530" spans="1:60" ht="16.5" customHeight="1" x14ac:dyDescent="0.3">
      <c r="A530" s="22"/>
      <c r="B530" s="22"/>
      <c r="C530" s="22"/>
      <c r="D530" s="166"/>
      <c r="E530" s="22"/>
      <c r="F530" s="22"/>
      <c r="G530" s="22"/>
      <c r="H530" s="134"/>
      <c r="I530" s="22"/>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row>
    <row r="531" spans="1:60" ht="16.5" customHeight="1" x14ac:dyDescent="0.3">
      <c r="A531" s="22"/>
      <c r="B531" s="22"/>
      <c r="C531" s="22"/>
      <c r="D531" s="166"/>
      <c r="E531" s="22"/>
      <c r="F531" s="22"/>
      <c r="G531" s="22"/>
      <c r="H531" s="134"/>
      <c r="I531" s="22"/>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row>
    <row r="532" spans="1:60" ht="16.5" customHeight="1" x14ac:dyDescent="0.3">
      <c r="A532" s="22"/>
      <c r="B532" s="22"/>
      <c r="C532" s="22"/>
      <c r="D532" s="166"/>
      <c r="E532" s="22"/>
      <c r="F532" s="22"/>
      <c r="G532" s="22"/>
      <c r="H532" s="134"/>
      <c r="I532" s="22"/>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row>
    <row r="533" spans="1:60" ht="16.5" customHeight="1" x14ac:dyDescent="0.3">
      <c r="A533" s="22"/>
      <c r="B533" s="22"/>
      <c r="C533" s="22"/>
      <c r="D533" s="166"/>
      <c r="E533" s="22"/>
      <c r="F533" s="22"/>
      <c r="G533" s="22"/>
      <c r="H533" s="134"/>
      <c r="I533" s="22"/>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row>
    <row r="534" spans="1:60" ht="16.5" customHeight="1" x14ac:dyDescent="0.3">
      <c r="A534" s="22"/>
      <c r="B534" s="22"/>
      <c r="C534" s="22"/>
      <c r="D534" s="166"/>
      <c r="E534" s="22"/>
      <c r="F534" s="22"/>
      <c r="G534" s="22"/>
      <c r="H534" s="134"/>
      <c r="I534" s="22"/>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row>
    <row r="535" spans="1:60" ht="16.5" customHeight="1" x14ac:dyDescent="0.3">
      <c r="A535" s="22"/>
      <c r="B535" s="22"/>
      <c r="C535" s="22"/>
      <c r="D535" s="166"/>
      <c r="E535" s="22"/>
      <c r="F535" s="22"/>
      <c r="G535" s="22"/>
      <c r="H535" s="134"/>
      <c r="I535" s="22"/>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row>
    <row r="536" spans="1:60" ht="16.5" customHeight="1" x14ac:dyDescent="0.3">
      <c r="A536" s="22"/>
      <c r="B536" s="22"/>
      <c r="C536" s="22"/>
      <c r="D536" s="166"/>
      <c r="E536" s="22"/>
      <c r="F536" s="22"/>
      <c r="G536" s="22"/>
      <c r="H536" s="134"/>
      <c r="I536" s="22"/>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row>
    <row r="537" spans="1:60" ht="16.5" customHeight="1" x14ac:dyDescent="0.3">
      <c r="A537" s="22"/>
      <c r="B537" s="22"/>
      <c r="C537" s="22"/>
      <c r="D537" s="166"/>
      <c r="E537" s="22"/>
      <c r="F537" s="22"/>
      <c r="G537" s="22"/>
      <c r="H537" s="134"/>
      <c r="I537" s="22"/>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row>
    <row r="538" spans="1:60" ht="16.5" customHeight="1" x14ac:dyDescent="0.3">
      <c r="A538" s="22"/>
      <c r="B538" s="22"/>
      <c r="C538" s="22"/>
      <c r="D538" s="166"/>
      <c r="E538" s="22"/>
      <c r="F538" s="22"/>
      <c r="G538" s="22"/>
      <c r="H538" s="134"/>
      <c r="I538" s="22"/>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row>
    <row r="539" spans="1:60" ht="16.5" customHeight="1" x14ac:dyDescent="0.3">
      <c r="A539" s="22"/>
      <c r="B539" s="22"/>
      <c r="C539" s="22"/>
      <c r="D539" s="166"/>
      <c r="E539" s="22"/>
      <c r="F539" s="22"/>
      <c r="G539" s="22"/>
      <c r="H539" s="134"/>
      <c r="I539" s="22"/>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row>
    <row r="540" spans="1:60" ht="16.5" customHeight="1" x14ac:dyDescent="0.3">
      <c r="A540" s="22"/>
      <c r="B540" s="22"/>
      <c r="C540" s="22"/>
      <c r="D540" s="166"/>
      <c r="E540" s="22"/>
      <c r="F540" s="22"/>
      <c r="G540" s="22"/>
      <c r="H540" s="134"/>
      <c r="I540" s="22"/>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row>
    <row r="541" spans="1:60" ht="16.5" customHeight="1" x14ac:dyDescent="0.3">
      <c r="A541" s="22"/>
      <c r="B541" s="22"/>
      <c r="C541" s="22"/>
      <c r="D541" s="166"/>
      <c r="E541" s="22"/>
      <c r="F541" s="22"/>
      <c r="G541" s="22"/>
      <c r="H541" s="134"/>
      <c r="I541" s="22"/>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row>
    <row r="542" spans="1:60" ht="16.5" customHeight="1" x14ac:dyDescent="0.3">
      <c r="A542" s="22"/>
      <c r="B542" s="22"/>
      <c r="C542" s="22"/>
      <c r="D542" s="166"/>
      <c r="E542" s="22"/>
      <c r="F542" s="22"/>
      <c r="G542" s="22"/>
      <c r="H542" s="134"/>
      <c r="I542" s="22"/>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row>
    <row r="543" spans="1:60" ht="16.5" customHeight="1" x14ac:dyDescent="0.3">
      <c r="A543" s="22"/>
      <c r="B543" s="22"/>
      <c r="C543" s="22"/>
      <c r="D543" s="166"/>
      <c r="E543" s="22"/>
      <c r="F543" s="22"/>
      <c r="G543" s="22"/>
      <c r="H543" s="134"/>
      <c r="I543" s="22"/>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row>
    <row r="544" spans="1:60" ht="16.5" customHeight="1" x14ac:dyDescent="0.3">
      <c r="A544" s="22"/>
      <c r="B544" s="22"/>
      <c r="C544" s="22"/>
      <c r="D544" s="166"/>
      <c r="E544" s="22"/>
      <c r="F544" s="22"/>
      <c r="G544" s="22"/>
      <c r="H544" s="134"/>
      <c r="I544" s="22"/>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row>
    <row r="545" spans="1:60" ht="16.5" customHeight="1" x14ac:dyDescent="0.3">
      <c r="A545" s="22"/>
      <c r="B545" s="22"/>
      <c r="C545" s="22"/>
      <c r="D545" s="166"/>
      <c r="E545" s="22"/>
      <c r="F545" s="22"/>
      <c r="G545" s="22"/>
      <c r="H545" s="134"/>
      <c r="I545" s="22"/>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row>
    <row r="546" spans="1:60" ht="16.5" customHeight="1" x14ac:dyDescent="0.3">
      <c r="A546" s="22"/>
      <c r="B546" s="22"/>
      <c r="C546" s="22"/>
      <c r="D546" s="166"/>
      <c r="E546" s="22"/>
      <c r="F546" s="22"/>
      <c r="G546" s="22"/>
      <c r="H546" s="134"/>
      <c r="I546" s="22"/>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row>
    <row r="547" spans="1:60" ht="16.5" customHeight="1" x14ac:dyDescent="0.3">
      <c r="A547" s="22"/>
      <c r="B547" s="22"/>
      <c r="C547" s="22"/>
      <c r="D547" s="166"/>
      <c r="E547" s="22"/>
      <c r="F547" s="22"/>
      <c r="G547" s="22"/>
      <c r="H547" s="134"/>
      <c r="I547" s="22"/>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row>
    <row r="548" spans="1:60" ht="16.5" customHeight="1" x14ac:dyDescent="0.3">
      <c r="A548" s="22"/>
      <c r="B548" s="22"/>
      <c r="C548" s="22"/>
      <c r="D548" s="166"/>
      <c r="E548" s="22"/>
      <c r="F548" s="22"/>
      <c r="G548" s="22"/>
      <c r="H548" s="134"/>
      <c r="I548" s="22"/>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row>
    <row r="549" spans="1:60" ht="16.5" customHeight="1" x14ac:dyDescent="0.3">
      <c r="A549" s="22"/>
      <c r="B549" s="22"/>
      <c r="C549" s="22"/>
      <c r="D549" s="166"/>
      <c r="E549" s="22"/>
      <c r="F549" s="22"/>
      <c r="G549" s="22"/>
      <c r="H549" s="134"/>
      <c r="I549" s="22"/>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row>
    <row r="550" spans="1:60" ht="16.5" customHeight="1" x14ac:dyDescent="0.3">
      <c r="A550" s="22"/>
      <c r="B550" s="22"/>
      <c r="C550" s="22"/>
      <c r="D550" s="166"/>
      <c r="E550" s="22"/>
      <c r="F550" s="22"/>
      <c r="G550" s="22"/>
      <c r="H550" s="134"/>
      <c r="I550" s="22"/>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row>
    <row r="551" spans="1:60" ht="16.5" customHeight="1" x14ac:dyDescent="0.3">
      <c r="A551" s="22"/>
      <c r="B551" s="22"/>
      <c r="C551" s="22"/>
      <c r="D551" s="166"/>
      <c r="E551" s="22"/>
      <c r="F551" s="22"/>
      <c r="G551" s="22"/>
      <c r="H551" s="134"/>
      <c r="I551" s="22"/>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row>
    <row r="552" spans="1:60" ht="16.5" customHeight="1" x14ac:dyDescent="0.3">
      <c r="A552" s="22"/>
      <c r="B552" s="22"/>
      <c r="C552" s="22"/>
      <c r="D552" s="166"/>
      <c r="E552" s="22"/>
      <c r="F552" s="22"/>
      <c r="G552" s="22"/>
      <c r="H552" s="134"/>
      <c r="I552" s="22"/>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row>
    <row r="553" spans="1:60" ht="16.5" customHeight="1" x14ac:dyDescent="0.3">
      <c r="A553" s="22"/>
      <c r="B553" s="22"/>
      <c r="C553" s="22"/>
      <c r="D553" s="166"/>
      <c r="E553" s="22"/>
      <c r="F553" s="22"/>
      <c r="G553" s="22"/>
      <c r="H553" s="134"/>
      <c r="I553" s="22"/>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row>
    <row r="554" spans="1:60" ht="16.5" customHeight="1" x14ac:dyDescent="0.3">
      <c r="A554" s="22"/>
      <c r="B554" s="22"/>
      <c r="C554" s="22"/>
      <c r="D554" s="166"/>
      <c r="E554" s="22"/>
      <c r="F554" s="22"/>
      <c r="G554" s="22"/>
      <c r="H554" s="134"/>
      <c r="I554" s="22"/>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row>
    <row r="555" spans="1:60" ht="16.5" customHeight="1" x14ac:dyDescent="0.3">
      <c r="A555" s="22"/>
      <c r="B555" s="22"/>
      <c r="C555" s="22"/>
      <c r="D555" s="166"/>
      <c r="E555" s="22"/>
      <c r="F555" s="22"/>
      <c r="G555" s="22"/>
      <c r="H555" s="134"/>
      <c r="I555" s="22"/>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row>
    <row r="556" spans="1:60" ht="16.5" customHeight="1" x14ac:dyDescent="0.3">
      <c r="A556" s="22"/>
      <c r="B556" s="22"/>
      <c r="C556" s="22"/>
      <c r="D556" s="166"/>
      <c r="E556" s="22"/>
      <c r="F556" s="22"/>
      <c r="G556" s="22"/>
      <c r="H556" s="134"/>
      <c r="I556" s="22"/>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row>
    <row r="557" spans="1:60" ht="16.5" customHeight="1" x14ac:dyDescent="0.3">
      <c r="A557" s="22"/>
      <c r="B557" s="22"/>
      <c r="C557" s="22"/>
      <c r="D557" s="166"/>
      <c r="E557" s="22"/>
      <c r="F557" s="22"/>
      <c r="G557" s="22"/>
      <c r="H557" s="134"/>
      <c r="I557" s="22"/>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row>
    <row r="558" spans="1:60" ht="16.5" customHeight="1" x14ac:dyDescent="0.3">
      <c r="A558" s="22"/>
      <c r="B558" s="22"/>
      <c r="C558" s="22"/>
      <c r="D558" s="166"/>
      <c r="E558" s="22"/>
      <c r="F558" s="22"/>
      <c r="G558" s="22"/>
      <c r="H558" s="134"/>
      <c r="I558" s="22"/>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row>
    <row r="559" spans="1:60" ht="16.5" customHeight="1" x14ac:dyDescent="0.3">
      <c r="A559" s="22"/>
      <c r="B559" s="22"/>
      <c r="C559" s="22"/>
      <c r="D559" s="166"/>
      <c r="E559" s="22"/>
      <c r="F559" s="22"/>
      <c r="G559" s="22"/>
      <c r="H559" s="134"/>
      <c r="I559" s="22"/>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row>
    <row r="560" spans="1:60" ht="16.5" customHeight="1" x14ac:dyDescent="0.3">
      <c r="A560" s="22"/>
      <c r="B560" s="22"/>
      <c r="C560" s="22"/>
      <c r="D560" s="166"/>
      <c r="E560" s="22"/>
      <c r="F560" s="22"/>
      <c r="G560" s="22"/>
      <c r="H560" s="134"/>
      <c r="I560" s="22"/>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row>
    <row r="561" spans="1:60" ht="16.5" customHeight="1" x14ac:dyDescent="0.3">
      <c r="A561" s="22"/>
      <c r="B561" s="22"/>
      <c r="C561" s="22"/>
      <c r="D561" s="166"/>
      <c r="E561" s="22"/>
      <c r="F561" s="22"/>
      <c r="G561" s="22"/>
      <c r="H561" s="134"/>
      <c r="I561" s="22"/>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row>
    <row r="562" spans="1:60" ht="16.5" customHeight="1" x14ac:dyDescent="0.3">
      <c r="A562" s="22"/>
      <c r="B562" s="22"/>
      <c r="C562" s="22"/>
      <c r="D562" s="166"/>
      <c r="E562" s="22"/>
      <c r="F562" s="22"/>
      <c r="G562" s="22"/>
      <c r="H562" s="134"/>
      <c r="I562" s="22"/>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row>
    <row r="563" spans="1:60" ht="16.5" customHeight="1" x14ac:dyDescent="0.3">
      <c r="A563" s="22"/>
      <c r="B563" s="22"/>
      <c r="C563" s="22"/>
      <c r="D563" s="166"/>
      <c r="E563" s="22"/>
      <c r="F563" s="22"/>
      <c r="G563" s="22"/>
      <c r="H563" s="134"/>
      <c r="I563" s="22"/>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row>
    <row r="564" spans="1:60" ht="16.5" customHeight="1" x14ac:dyDescent="0.3">
      <c r="A564" s="22"/>
      <c r="B564" s="22"/>
      <c r="C564" s="22"/>
      <c r="D564" s="166"/>
      <c r="E564" s="22"/>
      <c r="F564" s="22"/>
      <c r="G564" s="22"/>
      <c r="H564" s="134"/>
      <c r="I564" s="22"/>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row>
    <row r="565" spans="1:60" ht="16.5" customHeight="1" x14ac:dyDescent="0.3">
      <c r="A565" s="22"/>
      <c r="B565" s="22"/>
      <c r="C565" s="22"/>
      <c r="D565" s="166"/>
      <c r="E565" s="22"/>
      <c r="F565" s="22"/>
      <c r="G565" s="22"/>
      <c r="H565" s="134"/>
      <c r="I565" s="22"/>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row>
    <row r="566" spans="1:60" ht="16.5" customHeight="1" x14ac:dyDescent="0.3">
      <c r="A566" s="22"/>
      <c r="B566" s="22"/>
      <c r="C566" s="22"/>
      <c r="D566" s="166"/>
      <c r="E566" s="22"/>
      <c r="F566" s="22"/>
      <c r="G566" s="22"/>
      <c r="H566" s="134"/>
      <c r="I566" s="22"/>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row>
    <row r="567" spans="1:60" ht="16.5" customHeight="1" x14ac:dyDescent="0.3">
      <c r="A567" s="22"/>
      <c r="B567" s="22"/>
      <c r="C567" s="22"/>
      <c r="D567" s="166"/>
      <c r="E567" s="22"/>
      <c r="F567" s="22"/>
      <c r="G567" s="22"/>
      <c r="H567" s="134"/>
      <c r="I567" s="22"/>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row>
    <row r="568" spans="1:60" ht="16.5" customHeight="1" x14ac:dyDescent="0.3">
      <c r="A568" s="22"/>
      <c r="B568" s="22"/>
      <c r="C568" s="22"/>
      <c r="D568" s="166"/>
      <c r="E568" s="22"/>
      <c r="F568" s="22"/>
      <c r="G568" s="22"/>
      <c r="H568" s="134"/>
      <c r="I568" s="22"/>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row>
    <row r="569" spans="1:60" ht="16.5" customHeight="1" x14ac:dyDescent="0.3">
      <c r="A569" s="22"/>
      <c r="B569" s="22"/>
      <c r="C569" s="22"/>
      <c r="D569" s="166"/>
      <c r="E569" s="22"/>
      <c r="F569" s="22"/>
      <c r="G569" s="22"/>
      <c r="H569" s="134"/>
      <c r="I569" s="22"/>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row>
    <row r="570" spans="1:60" ht="16.5" customHeight="1" x14ac:dyDescent="0.3">
      <c r="A570" s="22"/>
      <c r="B570" s="22"/>
      <c r="C570" s="22"/>
      <c r="D570" s="166"/>
      <c r="E570" s="22"/>
      <c r="F570" s="22"/>
      <c r="G570" s="22"/>
      <c r="H570" s="134"/>
      <c r="I570" s="22"/>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row>
    <row r="571" spans="1:60" ht="16.5" customHeight="1" x14ac:dyDescent="0.3">
      <c r="A571" s="22"/>
      <c r="B571" s="22"/>
      <c r="C571" s="22"/>
      <c r="D571" s="166"/>
      <c r="E571" s="22"/>
      <c r="F571" s="22"/>
      <c r="G571" s="22"/>
      <c r="H571" s="134"/>
      <c r="I571" s="22"/>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row>
    <row r="572" spans="1:60" ht="16.5" customHeight="1" x14ac:dyDescent="0.3">
      <c r="A572" s="22"/>
      <c r="B572" s="22"/>
      <c r="C572" s="22"/>
      <c r="D572" s="166"/>
      <c r="E572" s="22"/>
      <c r="F572" s="22"/>
      <c r="G572" s="22"/>
      <c r="H572" s="134"/>
      <c r="I572" s="22"/>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row>
    <row r="573" spans="1:60" ht="16.5" customHeight="1" x14ac:dyDescent="0.3">
      <c r="A573" s="22"/>
      <c r="B573" s="22"/>
      <c r="C573" s="22"/>
      <c r="D573" s="166"/>
      <c r="E573" s="22"/>
      <c r="F573" s="22"/>
      <c r="G573" s="22"/>
      <c r="H573" s="134"/>
      <c r="I573" s="22"/>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row>
    <row r="574" spans="1:60" ht="16.5" customHeight="1" x14ac:dyDescent="0.3">
      <c r="A574" s="22"/>
      <c r="B574" s="22"/>
      <c r="C574" s="22"/>
      <c r="D574" s="166"/>
      <c r="E574" s="22"/>
      <c r="F574" s="22"/>
      <c r="G574" s="22"/>
      <c r="H574" s="134"/>
      <c r="I574" s="22"/>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row>
    <row r="575" spans="1:60" ht="16.5" customHeight="1" x14ac:dyDescent="0.3">
      <c r="A575" s="22"/>
      <c r="B575" s="22"/>
      <c r="C575" s="22"/>
      <c r="D575" s="166"/>
      <c r="E575" s="22"/>
      <c r="F575" s="22"/>
      <c r="G575" s="22"/>
      <c r="H575" s="134"/>
      <c r="I575" s="22"/>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row>
    <row r="576" spans="1:60" ht="16.5" customHeight="1" x14ac:dyDescent="0.3">
      <c r="A576" s="22"/>
      <c r="B576" s="22"/>
      <c r="C576" s="22"/>
      <c r="D576" s="166"/>
      <c r="E576" s="22"/>
      <c r="F576" s="22"/>
      <c r="G576" s="22"/>
      <c r="H576" s="134"/>
      <c r="I576" s="22"/>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row>
    <row r="577" spans="1:60" ht="16.5" customHeight="1" x14ac:dyDescent="0.3">
      <c r="A577" s="22"/>
      <c r="B577" s="22"/>
      <c r="C577" s="22"/>
      <c r="D577" s="166"/>
      <c r="E577" s="22"/>
      <c r="F577" s="22"/>
      <c r="G577" s="22"/>
      <c r="H577" s="134"/>
      <c r="I577" s="22"/>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row>
    <row r="578" spans="1:60" ht="16.5" customHeight="1" x14ac:dyDescent="0.3">
      <c r="A578" s="22"/>
      <c r="B578" s="22"/>
      <c r="C578" s="22"/>
      <c r="D578" s="166"/>
      <c r="E578" s="22"/>
      <c r="F578" s="22"/>
      <c r="G578" s="22"/>
      <c r="H578" s="134"/>
      <c r="I578" s="22"/>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row>
    <row r="579" spans="1:60" ht="16.5" customHeight="1" x14ac:dyDescent="0.3">
      <c r="A579" s="22"/>
      <c r="B579" s="22"/>
      <c r="C579" s="22"/>
      <c r="D579" s="166"/>
      <c r="E579" s="22"/>
      <c r="F579" s="22"/>
      <c r="G579" s="22"/>
      <c r="H579" s="134"/>
      <c r="I579" s="22"/>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row>
    <row r="580" spans="1:60" ht="16.5" customHeight="1" x14ac:dyDescent="0.3">
      <c r="A580" s="22"/>
      <c r="B580" s="22"/>
      <c r="C580" s="22"/>
      <c r="D580" s="166"/>
      <c r="E580" s="22"/>
      <c r="F580" s="22"/>
      <c r="G580" s="22"/>
      <c r="H580" s="134"/>
      <c r="I580" s="22"/>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row>
    <row r="581" spans="1:60" ht="16.5" customHeight="1" x14ac:dyDescent="0.3">
      <c r="A581" s="22"/>
      <c r="B581" s="22"/>
      <c r="C581" s="22"/>
      <c r="D581" s="166"/>
      <c r="E581" s="22"/>
      <c r="F581" s="22"/>
      <c r="G581" s="22"/>
      <c r="H581" s="134"/>
      <c r="I581" s="22"/>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row>
    <row r="582" spans="1:60" ht="16.5" customHeight="1" x14ac:dyDescent="0.3">
      <c r="A582" s="22"/>
      <c r="B582" s="22"/>
      <c r="C582" s="22"/>
      <c r="D582" s="166"/>
      <c r="E582" s="22"/>
      <c r="F582" s="22"/>
      <c r="G582" s="22"/>
      <c r="H582" s="134"/>
      <c r="I582" s="22"/>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row>
    <row r="583" spans="1:60" ht="16.5" customHeight="1" x14ac:dyDescent="0.3">
      <c r="A583" s="22"/>
      <c r="B583" s="22"/>
      <c r="C583" s="22"/>
      <c r="D583" s="166"/>
      <c r="E583" s="22"/>
      <c r="F583" s="22"/>
      <c r="G583" s="22"/>
      <c r="H583" s="134"/>
      <c r="I583" s="22"/>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row>
    <row r="584" spans="1:60" ht="16.5" customHeight="1" x14ac:dyDescent="0.3">
      <c r="A584" s="22"/>
      <c r="B584" s="22"/>
      <c r="C584" s="22"/>
      <c r="D584" s="166"/>
      <c r="E584" s="22"/>
      <c r="F584" s="22"/>
      <c r="G584" s="22"/>
      <c r="H584" s="134"/>
      <c r="I584" s="22"/>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row>
    <row r="585" spans="1:60" ht="16.5" customHeight="1" x14ac:dyDescent="0.3">
      <c r="A585" s="22"/>
      <c r="B585" s="22"/>
      <c r="C585" s="22"/>
      <c r="D585" s="166"/>
      <c r="E585" s="22"/>
      <c r="F585" s="22"/>
      <c r="G585" s="22"/>
      <c r="H585" s="134"/>
      <c r="I585" s="22"/>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row>
    <row r="586" spans="1:60" ht="16.5" customHeight="1" x14ac:dyDescent="0.3">
      <c r="A586" s="22"/>
      <c r="B586" s="22"/>
      <c r="C586" s="22"/>
      <c r="D586" s="166"/>
      <c r="E586" s="22"/>
      <c r="F586" s="22"/>
      <c r="G586" s="22"/>
      <c r="H586" s="134"/>
      <c r="I586" s="22"/>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row>
    <row r="587" spans="1:60" ht="16.5" customHeight="1" x14ac:dyDescent="0.3">
      <c r="A587" s="22"/>
      <c r="B587" s="22"/>
      <c r="C587" s="22"/>
      <c r="D587" s="166"/>
      <c r="E587" s="22"/>
      <c r="F587" s="22"/>
      <c r="G587" s="22"/>
      <c r="H587" s="134"/>
      <c r="I587" s="22"/>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row>
    <row r="588" spans="1:60" ht="16.5" customHeight="1" x14ac:dyDescent="0.3">
      <c r="A588" s="22"/>
      <c r="B588" s="22"/>
      <c r="C588" s="22"/>
      <c r="D588" s="166"/>
      <c r="E588" s="22"/>
      <c r="F588" s="22"/>
      <c r="G588" s="22"/>
      <c r="H588" s="134"/>
      <c r="I588" s="22"/>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row>
    <row r="589" spans="1:60" ht="16.5" customHeight="1" x14ac:dyDescent="0.3">
      <c r="A589" s="22"/>
      <c r="B589" s="22"/>
      <c r="C589" s="22"/>
      <c r="D589" s="166"/>
      <c r="E589" s="22"/>
      <c r="F589" s="22"/>
      <c r="G589" s="22"/>
      <c r="H589" s="134"/>
      <c r="I589" s="22"/>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row>
    <row r="590" spans="1:60" ht="16.5" customHeight="1" x14ac:dyDescent="0.3">
      <c r="A590" s="22"/>
      <c r="B590" s="22"/>
      <c r="C590" s="22"/>
      <c r="D590" s="166"/>
      <c r="E590" s="22"/>
      <c r="F590" s="22"/>
      <c r="G590" s="22"/>
      <c r="H590" s="134"/>
      <c r="I590" s="22"/>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row>
    <row r="591" spans="1:60" ht="16.5" customHeight="1" x14ac:dyDescent="0.3">
      <c r="A591" s="22"/>
      <c r="B591" s="22"/>
      <c r="C591" s="22"/>
      <c r="D591" s="166"/>
      <c r="E591" s="22"/>
      <c r="F591" s="22"/>
      <c r="G591" s="22"/>
      <c r="H591" s="134"/>
      <c r="I591" s="22"/>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row>
    <row r="592" spans="1:60" ht="16.5" customHeight="1" x14ac:dyDescent="0.3">
      <c r="A592" s="22"/>
      <c r="B592" s="22"/>
      <c r="C592" s="22"/>
      <c r="D592" s="166"/>
      <c r="E592" s="22"/>
      <c r="F592" s="22"/>
      <c r="G592" s="22"/>
      <c r="H592" s="134"/>
      <c r="I592" s="22"/>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row>
    <row r="593" spans="1:60" ht="16.5" customHeight="1" x14ac:dyDescent="0.3">
      <c r="A593" s="22"/>
      <c r="B593" s="22"/>
      <c r="C593" s="22"/>
      <c r="D593" s="166"/>
      <c r="E593" s="22"/>
      <c r="F593" s="22"/>
      <c r="G593" s="22"/>
      <c r="H593" s="134"/>
      <c r="I593" s="22"/>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row>
    <row r="594" spans="1:60" ht="16.5" customHeight="1" x14ac:dyDescent="0.3">
      <c r="A594" s="22"/>
      <c r="B594" s="22"/>
      <c r="C594" s="22"/>
      <c r="D594" s="166"/>
      <c r="E594" s="22"/>
      <c r="F594" s="22"/>
      <c r="G594" s="22"/>
      <c r="H594" s="134"/>
      <c r="I594" s="22"/>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row>
    <row r="595" spans="1:60" ht="16.5" customHeight="1" x14ac:dyDescent="0.3">
      <c r="A595" s="22"/>
      <c r="B595" s="22"/>
      <c r="C595" s="22"/>
      <c r="D595" s="166"/>
      <c r="E595" s="22"/>
      <c r="F595" s="22"/>
      <c r="G595" s="22"/>
      <c r="H595" s="134"/>
      <c r="I595" s="22"/>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row>
    <row r="596" spans="1:60" ht="16.5" customHeight="1" x14ac:dyDescent="0.3">
      <c r="A596" s="22"/>
      <c r="B596" s="22"/>
      <c r="C596" s="22"/>
      <c r="D596" s="166"/>
      <c r="E596" s="22"/>
      <c r="F596" s="22"/>
      <c r="G596" s="22"/>
      <c r="H596" s="134"/>
      <c r="I596" s="22"/>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row>
    <row r="597" spans="1:60" ht="16.5" customHeight="1" x14ac:dyDescent="0.3">
      <c r="A597" s="22"/>
      <c r="B597" s="22"/>
      <c r="C597" s="22"/>
      <c r="D597" s="166"/>
      <c r="E597" s="22"/>
      <c r="F597" s="22"/>
      <c r="G597" s="22"/>
      <c r="H597" s="134"/>
      <c r="I597" s="22"/>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row>
    <row r="598" spans="1:60" ht="16.5" customHeight="1" x14ac:dyDescent="0.3">
      <c r="A598" s="22"/>
      <c r="B598" s="22"/>
      <c r="C598" s="22"/>
      <c r="D598" s="166"/>
      <c r="E598" s="22"/>
      <c r="F598" s="22"/>
      <c r="G598" s="22"/>
      <c r="H598" s="134"/>
      <c r="I598" s="22"/>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row>
    <row r="599" spans="1:60" ht="16.5" customHeight="1" x14ac:dyDescent="0.3">
      <c r="A599" s="22"/>
      <c r="B599" s="22"/>
      <c r="C599" s="22"/>
      <c r="D599" s="166"/>
      <c r="E599" s="22"/>
      <c r="F599" s="22"/>
      <c r="G599" s="22"/>
      <c r="H599" s="134"/>
      <c r="I599" s="22"/>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row>
    <row r="600" spans="1:60" ht="16.5" customHeight="1" x14ac:dyDescent="0.3">
      <c r="A600" s="22"/>
      <c r="B600" s="22"/>
      <c r="C600" s="22"/>
      <c r="D600" s="166"/>
      <c r="E600" s="22"/>
      <c r="F600" s="22"/>
      <c r="G600" s="22"/>
      <c r="H600" s="134"/>
      <c r="I600" s="22"/>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row>
    <row r="601" spans="1:60" ht="16.5" customHeight="1" x14ac:dyDescent="0.3">
      <c r="A601" s="22"/>
      <c r="B601" s="22"/>
      <c r="C601" s="22"/>
      <c r="D601" s="166"/>
      <c r="E601" s="22"/>
      <c r="F601" s="22"/>
      <c r="G601" s="22"/>
      <c r="H601" s="134"/>
      <c r="I601" s="22"/>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row>
    <row r="602" spans="1:60" ht="16.5" customHeight="1" x14ac:dyDescent="0.3">
      <c r="A602" s="22"/>
      <c r="B602" s="22"/>
      <c r="C602" s="22"/>
      <c r="D602" s="166"/>
      <c r="E602" s="22"/>
      <c r="F602" s="22"/>
      <c r="G602" s="22"/>
      <c r="H602" s="134"/>
      <c r="I602" s="22"/>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row>
    <row r="603" spans="1:60" ht="16.5" customHeight="1" x14ac:dyDescent="0.3">
      <c r="A603" s="22"/>
      <c r="B603" s="22"/>
      <c r="C603" s="22"/>
      <c r="D603" s="166"/>
      <c r="E603" s="22"/>
      <c r="F603" s="22"/>
      <c r="G603" s="22"/>
      <c r="H603" s="134"/>
      <c r="I603" s="22"/>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row>
    <row r="604" spans="1:60" ht="16.5" customHeight="1" x14ac:dyDescent="0.3">
      <c r="A604" s="22"/>
      <c r="B604" s="22"/>
      <c r="C604" s="22"/>
      <c r="D604" s="166"/>
      <c r="E604" s="22"/>
      <c r="F604" s="22"/>
      <c r="G604" s="22"/>
      <c r="H604" s="134"/>
      <c r="I604" s="22"/>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row>
    <row r="605" spans="1:60" ht="16.5" customHeight="1" x14ac:dyDescent="0.3">
      <c r="A605" s="22"/>
      <c r="B605" s="22"/>
      <c r="C605" s="22"/>
      <c r="D605" s="166"/>
      <c r="E605" s="22"/>
      <c r="F605" s="22"/>
      <c r="G605" s="22"/>
      <c r="H605" s="134"/>
      <c r="I605" s="22"/>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row>
    <row r="606" spans="1:60" ht="16.5" customHeight="1" x14ac:dyDescent="0.3">
      <c r="A606" s="22"/>
      <c r="B606" s="22"/>
      <c r="C606" s="22"/>
      <c r="D606" s="166"/>
      <c r="E606" s="22"/>
      <c r="F606" s="22"/>
      <c r="G606" s="22"/>
      <c r="H606" s="134"/>
      <c r="I606" s="22"/>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row>
    <row r="607" spans="1:60" ht="16.5" customHeight="1" x14ac:dyDescent="0.3">
      <c r="A607" s="22"/>
      <c r="B607" s="22"/>
      <c r="C607" s="22"/>
      <c r="D607" s="166"/>
      <c r="E607" s="22"/>
      <c r="F607" s="22"/>
      <c r="G607" s="22"/>
      <c r="H607" s="134"/>
      <c r="I607" s="22"/>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row>
    <row r="608" spans="1:60" ht="16.5" customHeight="1" x14ac:dyDescent="0.3">
      <c r="A608" s="22"/>
      <c r="B608" s="22"/>
      <c r="C608" s="22"/>
      <c r="D608" s="166"/>
      <c r="E608" s="22"/>
      <c r="F608" s="22"/>
      <c r="G608" s="22"/>
      <c r="H608" s="134"/>
      <c r="I608" s="22"/>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row>
    <row r="609" spans="1:60" ht="16.5" customHeight="1" x14ac:dyDescent="0.3">
      <c r="A609" s="22"/>
      <c r="B609" s="22"/>
      <c r="C609" s="22"/>
      <c r="D609" s="166"/>
      <c r="E609" s="22"/>
      <c r="F609" s="22"/>
      <c r="G609" s="22"/>
      <c r="H609" s="134"/>
      <c r="I609" s="22"/>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row>
    <row r="610" spans="1:60" ht="16.5" customHeight="1" x14ac:dyDescent="0.3">
      <c r="A610" s="22"/>
      <c r="B610" s="22"/>
      <c r="C610" s="22"/>
      <c r="D610" s="166"/>
      <c r="E610" s="22"/>
      <c r="F610" s="22"/>
      <c r="G610" s="22"/>
      <c r="H610" s="134"/>
      <c r="I610" s="22"/>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row>
    <row r="611" spans="1:60" ht="16.5" customHeight="1" x14ac:dyDescent="0.3">
      <c r="A611" s="22"/>
      <c r="B611" s="22"/>
      <c r="C611" s="22"/>
      <c r="D611" s="166"/>
      <c r="E611" s="22"/>
      <c r="F611" s="22"/>
      <c r="G611" s="22"/>
      <c r="H611" s="134"/>
      <c r="I611" s="22"/>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row>
    <row r="612" spans="1:60" ht="16.5" customHeight="1" x14ac:dyDescent="0.3">
      <c r="A612" s="22"/>
      <c r="B612" s="22"/>
      <c r="C612" s="22"/>
      <c r="D612" s="166"/>
      <c r="E612" s="22"/>
      <c r="F612" s="22"/>
      <c r="G612" s="22"/>
      <c r="H612" s="134"/>
      <c r="I612" s="22"/>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row>
    <row r="613" spans="1:60" ht="16.5" customHeight="1" x14ac:dyDescent="0.3">
      <c r="A613" s="22"/>
      <c r="B613" s="22"/>
      <c r="C613" s="22"/>
      <c r="D613" s="166"/>
      <c r="E613" s="22"/>
      <c r="F613" s="22"/>
      <c r="G613" s="22"/>
      <c r="H613" s="134"/>
      <c r="I613" s="22"/>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row>
    <row r="614" spans="1:60" ht="16.5" customHeight="1" x14ac:dyDescent="0.3">
      <c r="A614" s="22"/>
      <c r="B614" s="22"/>
      <c r="C614" s="22"/>
      <c r="D614" s="166"/>
      <c r="E614" s="22"/>
      <c r="F614" s="22"/>
      <c r="G614" s="22"/>
      <c r="H614" s="134"/>
      <c r="I614" s="22"/>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row>
    <row r="615" spans="1:60" ht="16.5" customHeight="1" x14ac:dyDescent="0.3">
      <c r="A615" s="22"/>
      <c r="B615" s="22"/>
      <c r="C615" s="22"/>
      <c r="D615" s="166"/>
      <c r="E615" s="22"/>
      <c r="F615" s="22"/>
      <c r="G615" s="22"/>
      <c r="H615" s="134"/>
      <c r="I615" s="22"/>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row>
    <row r="616" spans="1:60" ht="16.5" customHeight="1" x14ac:dyDescent="0.3">
      <c r="A616" s="22"/>
      <c r="B616" s="22"/>
      <c r="C616" s="22"/>
      <c r="D616" s="166"/>
      <c r="E616" s="22"/>
      <c r="F616" s="22"/>
      <c r="G616" s="22"/>
      <c r="H616" s="134"/>
      <c r="I616" s="22"/>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row>
    <row r="617" spans="1:60" ht="16.5" customHeight="1" x14ac:dyDescent="0.3">
      <c r="A617" s="22"/>
      <c r="B617" s="22"/>
      <c r="C617" s="22"/>
      <c r="D617" s="166"/>
      <c r="E617" s="22"/>
      <c r="F617" s="22"/>
      <c r="G617" s="22"/>
      <c r="H617" s="134"/>
      <c r="I617" s="22"/>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row>
    <row r="618" spans="1:60" ht="16.5" customHeight="1" x14ac:dyDescent="0.3">
      <c r="A618" s="22"/>
      <c r="B618" s="22"/>
      <c r="C618" s="22"/>
      <c r="D618" s="166"/>
      <c r="E618" s="22"/>
      <c r="F618" s="22"/>
      <c r="G618" s="22"/>
      <c r="H618" s="134"/>
      <c r="I618" s="22"/>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row>
    <row r="619" spans="1:60" ht="16.5" customHeight="1" x14ac:dyDescent="0.3">
      <c r="A619" s="22"/>
      <c r="B619" s="22"/>
      <c r="C619" s="22"/>
      <c r="D619" s="166"/>
      <c r="E619" s="22"/>
      <c r="F619" s="22"/>
      <c r="G619" s="22"/>
      <c r="H619" s="134"/>
      <c r="I619" s="22"/>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row>
    <row r="620" spans="1:60" ht="16.5" customHeight="1" x14ac:dyDescent="0.3">
      <c r="A620" s="22"/>
      <c r="B620" s="22"/>
      <c r="C620" s="22"/>
      <c r="D620" s="166"/>
      <c r="E620" s="22"/>
      <c r="F620" s="22"/>
      <c r="G620" s="22"/>
      <c r="H620" s="134"/>
      <c r="I620" s="22"/>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row>
    <row r="621" spans="1:60" ht="16.5" customHeight="1" x14ac:dyDescent="0.3">
      <c r="A621" s="22"/>
      <c r="B621" s="22"/>
      <c r="C621" s="22"/>
      <c r="D621" s="166"/>
      <c r="E621" s="22"/>
      <c r="F621" s="22"/>
      <c r="G621" s="22"/>
      <c r="H621" s="134"/>
      <c r="I621" s="22"/>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row>
    <row r="622" spans="1:60" ht="16.5" customHeight="1" x14ac:dyDescent="0.3">
      <c r="A622" s="22"/>
      <c r="B622" s="22"/>
      <c r="C622" s="22"/>
      <c r="D622" s="166"/>
      <c r="E622" s="22"/>
      <c r="F622" s="22"/>
      <c r="G622" s="22"/>
      <c r="H622" s="134"/>
      <c r="I622" s="22"/>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row>
    <row r="623" spans="1:60" ht="16.5" customHeight="1" x14ac:dyDescent="0.3">
      <c r="A623" s="22"/>
      <c r="B623" s="22"/>
      <c r="C623" s="22"/>
      <c r="D623" s="166"/>
      <c r="E623" s="22"/>
      <c r="F623" s="22"/>
      <c r="G623" s="22"/>
      <c r="H623" s="134"/>
      <c r="I623" s="22"/>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row>
    <row r="624" spans="1:60" ht="16.5" customHeight="1" x14ac:dyDescent="0.3">
      <c r="A624" s="22"/>
      <c r="B624" s="22"/>
      <c r="C624" s="22"/>
      <c r="D624" s="166"/>
      <c r="E624" s="22"/>
      <c r="F624" s="22"/>
      <c r="G624" s="22"/>
      <c r="H624" s="134"/>
      <c r="I624" s="22"/>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row>
    <row r="625" spans="1:60" ht="16.5" customHeight="1" x14ac:dyDescent="0.3">
      <c r="A625" s="22"/>
      <c r="B625" s="22"/>
      <c r="C625" s="22"/>
      <c r="D625" s="166"/>
      <c r="E625" s="22"/>
      <c r="F625" s="22"/>
      <c r="G625" s="22"/>
      <c r="H625" s="134"/>
      <c r="I625" s="22"/>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row>
    <row r="626" spans="1:60" ht="16.5" customHeight="1" x14ac:dyDescent="0.3">
      <c r="A626" s="22"/>
      <c r="B626" s="22"/>
      <c r="C626" s="22"/>
      <c r="D626" s="166"/>
      <c r="E626" s="22"/>
      <c r="F626" s="22"/>
      <c r="G626" s="22"/>
      <c r="H626" s="134"/>
      <c r="I626" s="22"/>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row>
    <row r="627" spans="1:60" ht="16.5" customHeight="1" x14ac:dyDescent="0.3">
      <c r="A627" s="22"/>
      <c r="B627" s="22"/>
      <c r="C627" s="22"/>
      <c r="D627" s="166"/>
      <c r="E627" s="22"/>
      <c r="F627" s="22"/>
      <c r="G627" s="22"/>
      <c r="H627" s="134"/>
      <c r="I627" s="22"/>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row>
    <row r="628" spans="1:60" ht="16.5" customHeight="1" x14ac:dyDescent="0.3">
      <c r="A628" s="22"/>
      <c r="B628" s="22"/>
      <c r="C628" s="22"/>
      <c r="D628" s="166"/>
      <c r="E628" s="22"/>
      <c r="F628" s="22"/>
      <c r="G628" s="22"/>
      <c r="H628" s="134"/>
      <c r="I628" s="22"/>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row>
    <row r="629" spans="1:60" ht="16.5" customHeight="1" x14ac:dyDescent="0.3">
      <c r="A629" s="22"/>
      <c r="B629" s="22"/>
      <c r="C629" s="22"/>
      <c r="D629" s="166"/>
      <c r="E629" s="22"/>
      <c r="F629" s="22"/>
      <c r="G629" s="22"/>
      <c r="H629" s="134"/>
      <c r="I629" s="22"/>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row>
    <row r="630" spans="1:60" ht="16.5" customHeight="1" x14ac:dyDescent="0.3">
      <c r="A630" s="22"/>
      <c r="B630" s="22"/>
      <c r="C630" s="22"/>
      <c r="D630" s="166"/>
      <c r="E630" s="22"/>
      <c r="F630" s="22"/>
      <c r="G630" s="22"/>
      <c r="H630" s="134"/>
      <c r="I630" s="22"/>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row>
    <row r="631" spans="1:60" ht="16.5" customHeight="1" x14ac:dyDescent="0.3">
      <c r="A631" s="22"/>
      <c r="B631" s="22"/>
      <c r="C631" s="22"/>
      <c r="D631" s="166"/>
      <c r="E631" s="22"/>
      <c r="F631" s="22"/>
      <c r="G631" s="22"/>
      <c r="H631" s="134"/>
      <c r="I631" s="22"/>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row>
    <row r="632" spans="1:60" ht="16.5" customHeight="1" x14ac:dyDescent="0.3">
      <c r="A632" s="22"/>
      <c r="B632" s="22"/>
      <c r="C632" s="22"/>
      <c r="D632" s="166"/>
      <c r="E632" s="22"/>
      <c r="F632" s="22"/>
      <c r="G632" s="22"/>
      <c r="H632" s="134"/>
      <c r="I632" s="22"/>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row>
    <row r="633" spans="1:60" ht="16.5" customHeight="1" x14ac:dyDescent="0.3">
      <c r="A633" s="22"/>
      <c r="B633" s="22"/>
      <c r="C633" s="22"/>
      <c r="D633" s="166"/>
      <c r="E633" s="22"/>
      <c r="F633" s="22"/>
      <c r="G633" s="22"/>
      <c r="H633" s="134"/>
      <c r="I633" s="22"/>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row>
    <row r="634" spans="1:60" ht="16.5" customHeight="1" x14ac:dyDescent="0.3">
      <c r="A634" s="22"/>
      <c r="B634" s="22"/>
      <c r="C634" s="22"/>
      <c r="D634" s="166"/>
      <c r="E634" s="22"/>
      <c r="F634" s="22"/>
      <c r="G634" s="22"/>
      <c r="H634" s="134"/>
      <c r="I634" s="22"/>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row>
    <row r="635" spans="1:60" ht="16.5" customHeight="1" x14ac:dyDescent="0.3">
      <c r="A635" s="22"/>
      <c r="B635" s="22"/>
      <c r="C635" s="22"/>
      <c r="D635" s="166"/>
      <c r="E635" s="22"/>
      <c r="F635" s="22"/>
      <c r="G635" s="22"/>
      <c r="H635" s="134"/>
      <c r="I635" s="22"/>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row>
    <row r="636" spans="1:60" ht="16.5" customHeight="1" x14ac:dyDescent="0.3">
      <c r="A636" s="22"/>
      <c r="B636" s="22"/>
      <c r="C636" s="22"/>
      <c r="D636" s="166"/>
      <c r="E636" s="22"/>
      <c r="F636" s="22"/>
      <c r="G636" s="22"/>
      <c r="H636" s="134"/>
      <c r="I636" s="22"/>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row>
    <row r="637" spans="1:60" ht="16.5" customHeight="1" x14ac:dyDescent="0.3">
      <c r="A637" s="22"/>
      <c r="B637" s="22"/>
      <c r="C637" s="22"/>
      <c r="D637" s="166"/>
      <c r="E637" s="22"/>
      <c r="F637" s="22"/>
      <c r="G637" s="22"/>
      <c r="H637" s="134"/>
      <c r="I637" s="22"/>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row>
    <row r="638" spans="1:60" ht="16.5" customHeight="1" x14ac:dyDescent="0.3">
      <c r="A638" s="22"/>
      <c r="B638" s="22"/>
      <c r="C638" s="22"/>
      <c r="D638" s="166"/>
      <c r="E638" s="22"/>
      <c r="F638" s="22"/>
      <c r="G638" s="22"/>
      <c r="H638" s="134"/>
      <c r="I638" s="22"/>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row>
    <row r="639" spans="1:60" ht="16.5" customHeight="1" x14ac:dyDescent="0.3">
      <c r="A639" s="22"/>
      <c r="B639" s="22"/>
      <c r="C639" s="22"/>
      <c r="D639" s="166"/>
      <c r="E639" s="22"/>
      <c r="F639" s="22"/>
      <c r="G639" s="22"/>
      <c r="H639" s="134"/>
      <c r="I639" s="22"/>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row>
    <row r="640" spans="1:60" ht="16.5" customHeight="1" x14ac:dyDescent="0.3">
      <c r="A640" s="22"/>
      <c r="B640" s="22"/>
      <c r="C640" s="22"/>
      <c r="D640" s="166"/>
      <c r="E640" s="22"/>
      <c r="F640" s="22"/>
      <c r="G640" s="22"/>
      <c r="H640" s="134"/>
      <c r="I640" s="22"/>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row>
    <row r="641" spans="1:60" ht="16.5" customHeight="1" x14ac:dyDescent="0.3">
      <c r="A641" s="22"/>
      <c r="B641" s="22"/>
      <c r="C641" s="22"/>
      <c r="D641" s="166"/>
      <c r="E641" s="22"/>
      <c r="F641" s="22"/>
      <c r="G641" s="22"/>
      <c r="H641" s="134"/>
      <c r="I641" s="22"/>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row>
    <row r="642" spans="1:60" ht="16.5" customHeight="1" x14ac:dyDescent="0.3">
      <c r="A642" s="22"/>
      <c r="B642" s="22"/>
      <c r="C642" s="22"/>
      <c r="D642" s="166"/>
      <c r="E642" s="22"/>
      <c r="F642" s="22"/>
      <c r="G642" s="22"/>
      <c r="H642" s="134"/>
      <c r="I642" s="22"/>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row>
    <row r="643" spans="1:60" ht="16.5" customHeight="1" x14ac:dyDescent="0.3">
      <c r="A643" s="22"/>
      <c r="B643" s="22"/>
      <c r="C643" s="22"/>
      <c r="D643" s="166"/>
      <c r="E643" s="22"/>
      <c r="F643" s="22"/>
      <c r="G643" s="22"/>
      <c r="H643" s="134"/>
      <c r="I643" s="22"/>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row>
    <row r="644" spans="1:60" ht="16.5" customHeight="1" x14ac:dyDescent="0.3">
      <c r="A644" s="22"/>
      <c r="B644" s="22"/>
      <c r="C644" s="22"/>
      <c r="D644" s="166"/>
      <c r="E644" s="22"/>
      <c r="F644" s="22"/>
      <c r="G644" s="22"/>
      <c r="H644" s="134"/>
      <c r="I644" s="22"/>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row>
    <row r="645" spans="1:60" ht="16.5" customHeight="1" x14ac:dyDescent="0.3">
      <c r="A645" s="22"/>
      <c r="B645" s="22"/>
      <c r="C645" s="22"/>
      <c r="D645" s="166"/>
      <c r="E645" s="22"/>
      <c r="F645" s="22"/>
      <c r="G645" s="22"/>
      <c r="H645" s="134"/>
      <c r="I645" s="22"/>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row>
    <row r="646" spans="1:60" ht="16.5" customHeight="1" x14ac:dyDescent="0.3">
      <c r="A646" s="22"/>
      <c r="B646" s="22"/>
      <c r="C646" s="22"/>
      <c r="D646" s="166"/>
      <c r="E646" s="22"/>
      <c r="F646" s="22"/>
      <c r="G646" s="22"/>
      <c r="H646" s="134"/>
      <c r="I646" s="22"/>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row>
    <row r="647" spans="1:60" ht="16.5" customHeight="1" x14ac:dyDescent="0.3">
      <c r="A647" s="22"/>
      <c r="B647" s="22"/>
      <c r="C647" s="22"/>
      <c r="D647" s="166"/>
      <c r="E647" s="22"/>
      <c r="F647" s="22"/>
      <c r="G647" s="22"/>
      <c r="H647" s="134"/>
      <c r="I647" s="22"/>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row>
    <row r="648" spans="1:60" ht="16.5" customHeight="1" x14ac:dyDescent="0.3">
      <c r="A648" s="22"/>
      <c r="B648" s="22"/>
      <c r="C648" s="22"/>
      <c r="D648" s="166"/>
      <c r="E648" s="22"/>
      <c r="F648" s="22"/>
      <c r="G648" s="22"/>
      <c r="H648" s="134"/>
      <c r="I648" s="22"/>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row>
    <row r="649" spans="1:60" ht="16.5" customHeight="1" x14ac:dyDescent="0.3">
      <c r="A649" s="22"/>
      <c r="B649" s="22"/>
      <c r="C649" s="22"/>
      <c r="D649" s="166"/>
      <c r="E649" s="22"/>
      <c r="F649" s="22"/>
      <c r="G649" s="22"/>
      <c r="H649" s="134"/>
      <c r="I649" s="22"/>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row>
    <row r="650" spans="1:60" ht="16.5" customHeight="1" x14ac:dyDescent="0.3">
      <c r="A650" s="22"/>
      <c r="B650" s="22"/>
      <c r="C650" s="22"/>
      <c r="D650" s="166"/>
      <c r="E650" s="22"/>
      <c r="F650" s="22"/>
      <c r="G650" s="22"/>
      <c r="H650" s="134"/>
      <c r="I650" s="22"/>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row>
    <row r="651" spans="1:60" ht="16.5" customHeight="1" x14ac:dyDescent="0.3">
      <c r="A651" s="22"/>
      <c r="B651" s="22"/>
      <c r="C651" s="22"/>
      <c r="D651" s="166"/>
      <c r="E651" s="22"/>
      <c r="F651" s="22"/>
      <c r="G651" s="22"/>
      <c r="H651" s="134"/>
      <c r="I651" s="22"/>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row>
    <row r="652" spans="1:60" ht="16.5" customHeight="1" x14ac:dyDescent="0.3">
      <c r="A652" s="22"/>
      <c r="B652" s="22"/>
      <c r="C652" s="22"/>
      <c r="D652" s="166"/>
      <c r="E652" s="22"/>
      <c r="F652" s="22"/>
      <c r="G652" s="22"/>
      <c r="H652" s="134"/>
      <c r="I652" s="22"/>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row>
    <row r="653" spans="1:60" ht="16.5" customHeight="1" x14ac:dyDescent="0.3">
      <c r="A653" s="22"/>
      <c r="B653" s="22"/>
      <c r="C653" s="22"/>
      <c r="D653" s="166"/>
      <c r="E653" s="22"/>
      <c r="F653" s="22"/>
      <c r="G653" s="22"/>
      <c r="H653" s="134"/>
      <c r="I653" s="22"/>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row>
    <row r="654" spans="1:60" ht="16.5" customHeight="1" x14ac:dyDescent="0.3">
      <c r="A654" s="22"/>
      <c r="B654" s="22"/>
      <c r="C654" s="22"/>
      <c r="D654" s="166"/>
      <c r="E654" s="22"/>
      <c r="F654" s="22"/>
      <c r="G654" s="22"/>
      <c r="H654" s="134"/>
      <c r="I654" s="22"/>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row>
    <row r="655" spans="1:60" ht="16.5" customHeight="1" x14ac:dyDescent="0.3">
      <c r="A655" s="22"/>
      <c r="B655" s="22"/>
      <c r="C655" s="22"/>
      <c r="D655" s="166"/>
      <c r="E655" s="22"/>
      <c r="F655" s="22"/>
      <c r="G655" s="22"/>
      <c r="H655" s="134"/>
      <c r="I655" s="22"/>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row>
    <row r="656" spans="1:60" ht="16.5" customHeight="1" x14ac:dyDescent="0.3">
      <c r="A656" s="22"/>
      <c r="B656" s="22"/>
      <c r="C656" s="22"/>
      <c r="D656" s="166"/>
      <c r="E656" s="22"/>
      <c r="F656" s="22"/>
      <c r="G656" s="22"/>
      <c r="H656" s="134"/>
      <c r="I656" s="22"/>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row>
    <row r="657" spans="1:60" ht="16.5" customHeight="1" x14ac:dyDescent="0.3">
      <c r="A657" s="22"/>
      <c r="B657" s="22"/>
      <c r="C657" s="22"/>
      <c r="D657" s="166"/>
      <c r="E657" s="22"/>
      <c r="F657" s="22"/>
      <c r="G657" s="22"/>
      <c r="H657" s="134"/>
      <c r="I657" s="22"/>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row>
    <row r="658" spans="1:60" ht="16.5" customHeight="1" x14ac:dyDescent="0.3">
      <c r="A658" s="22"/>
      <c r="B658" s="22"/>
      <c r="C658" s="22"/>
      <c r="D658" s="166"/>
      <c r="E658" s="22"/>
      <c r="F658" s="22"/>
      <c r="G658" s="22"/>
      <c r="H658" s="134"/>
      <c r="I658" s="22"/>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row>
    <row r="659" spans="1:60" ht="16.5" customHeight="1" x14ac:dyDescent="0.3">
      <c r="A659" s="22"/>
      <c r="B659" s="22"/>
      <c r="C659" s="22"/>
      <c r="D659" s="166"/>
      <c r="E659" s="22"/>
      <c r="F659" s="22"/>
      <c r="G659" s="22"/>
      <c r="H659" s="134"/>
      <c r="I659" s="22"/>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row>
    <row r="660" spans="1:60" ht="16.5" customHeight="1" x14ac:dyDescent="0.3">
      <c r="A660" s="22"/>
      <c r="B660" s="22"/>
      <c r="C660" s="22"/>
      <c r="D660" s="166"/>
      <c r="E660" s="22"/>
      <c r="F660" s="22"/>
      <c r="G660" s="22"/>
      <c r="H660" s="134"/>
      <c r="I660" s="22"/>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row>
    <row r="661" spans="1:60" ht="16.5" customHeight="1" x14ac:dyDescent="0.3">
      <c r="A661" s="22"/>
      <c r="B661" s="22"/>
      <c r="C661" s="22"/>
      <c r="D661" s="166"/>
      <c r="E661" s="22"/>
      <c r="F661" s="22"/>
      <c r="G661" s="22"/>
      <c r="H661" s="134"/>
      <c r="I661" s="22"/>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row>
    <row r="662" spans="1:60" ht="16.5" customHeight="1" x14ac:dyDescent="0.3">
      <c r="A662" s="22"/>
      <c r="B662" s="22"/>
      <c r="C662" s="22"/>
      <c r="D662" s="166"/>
      <c r="E662" s="22"/>
      <c r="F662" s="22"/>
      <c r="G662" s="22"/>
      <c r="H662" s="134"/>
      <c r="I662" s="22"/>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row>
    <row r="663" spans="1:60" ht="16.5" customHeight="1" x14ac:dyDescent="0.3">
      <c r="A663" s="22"/>
      <c r="B663" s="22"/>
      <c r="C663" s="22"/>
      <c r="D663" s="166"/>
      <c r="E663" s="22"/>
      <c r="F663" s="22"/>
      <c r="G663" s="22"/>
      <c r="H663" s="134"/>
      <c r="I663" s="22"/>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row>
    <row r="664" spans="1:60" ht="16.5" customHeight="1" x14ac:dyDescent="0.3">
      <c r="A664" s="22"/>
      <c r="B664" s="22"/>
      <c r="C664" s="22"/>
      <c r="D664" s="166"/>
      <c r="E664" s="22"/>
      <c r="F664" s="22"/>
      <c r="G664" s="22"/>
      <c r="H664" s="134"/>
      <c r="I664" s="22"/>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row>
    <row r="665" spans="1:60" ht="16.5" customHeight="1" x14ac:dyDescent="0.3">
      <c r="A665" s="22"/>
      <c r="B665" s="22"/>
      <c r="C665" s="22"/>
      <c r="D665" s="166"/>
      <c r="E665" s="22"/>
      <c r="F665" s="22"/>
      <c r="G665" s="22"/>
      <c r="H665" s="134"/>
      <c r="I665" s="22"/>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row>
    <row r="666" spans="1:60" ht="16.5" customHeight="1" x14ac:dyDescent="0.3">
      <c r="A666" s="22"/>
      <c r="B666" s="22"/>
      <c r="C666" s="22"/>
      <c r="D666" s="166"/>
      <c r="E666" s="22"/>
      <c r="F666" s="22"/>
      <c r="G666" s="22"/>
      <c r="H666" s="134"/>
      <c r="I666" s="22"/>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row>
    <row r="667" spans="1:60" ht="16.5" customHeight="1" x14ac:dyDescent="0.3">
      <c r="A667" s="22"/>
      <c r="B667" s="22"/>
      <c r="C667" s="22"/>
      <c r="D667" s="166"/>
      <c r="E667" s="22"/>
      <c r="F667" s="22"/>
      <c r="G667" s="22"/>
      <c r="H667" s="134"/>
      <c r="I667" s="22"/>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row>
    <row r="668" spans="1:60" ht="16.5" customHeight="1" x14ac:dyDescent="0.3">
      <c r="A668" s="22"/>
      <c r="B668" s="22"/>
      <c r="C668" s="22"/>
      <c r="D668" s="166"/>
      <c r="E668" s="22"/>
      <c r="F668" s="22"/>
      <c r="G668" s="22"/>
      <c r="H668" s="134"/>
      <c r="I668" s="22"/>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row>
    <row r="669" spans="1:60" ht="16.5" customHeight="1" x14ac:dyDescent="0.3">
      <c r="A669" s="22"/>
      <c r="B669" s="22"/>
      <c r="C669" s="22"/>
      <c r="D669" s="166"/>
      <c r="E669" s="22"/>
      <c r="F669" s="22"/>
      <c r="G669" s="22"/>
      <c r="H669" s="134"/>
      <c r="I669" s="22"/>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row>
    <row r="670" spans="1:60" ht="16.5" customHeight="1" x14ac:dyDescent="0.3">
      <c r="A670" s="22"/>
      <c r="B670" s="22"/>
      <c r="C670" s="22"/>
      <c r="D670" s="166"/>
      <c r="E670" s="22"/>
      <c r="F670" s="22"/>
      <c r="G670" s="22"/>
      <c r="H670" s="134"/>
      <c r="I670" s="22"/>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row>
    <row r="671" spans="1:60" ht="16.5" customHeight="1" x14ac:dyDescent="0.3">
      <c r="A671" s="22"/>
      <c r="B671" s="22"/>
      <c r="C671" s="22"/>
      <c r="D671" s="166"/>
      <c r="E671" s="22"/>
      <c r="F671" s="22"/>
      <c r="G671" s="22"/>
      <c r="H671" s="134"/>
      <c r="I671" s="22"/>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row>
    <row r="672" spans="1:60" ht="16.5" customHeight="1" x14ac:dyDescent="0.3">
      <c r="A672" s="22"/>
      <c r="B672" s="22"/>
      <c r="C672" s="22"/>
      <c r="D672" s="166"/>
      <c r="E672" s="22"/>
      <c r="F672" s="22"/>
      <c r="G672" s="22"/>
      <c r="H672" s="134"/>
      <c r="I672" s="22"/>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row>
    <row r="673" spans="1:60" ht="16.5" customHeight="1" x14ac:dyDescent="0.3">
      <c r="A673" s="22"/>
      <c r="B673" s="22"/>
      <c r="C673" s="22"/>
      <c r="D673" s="166"/>
      <c r="E673" s="22"/>
      <c r="F673" s="22"/>
      <c r="G673" s="22"/>
      <c r="H673" s="134"/>
      <c r="I673" s="22"/>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row>
    <row r="674" spans="1:60" ht="16.5" customHeight="1" x14ac:dyDescent="0.3">
      <c r="A674" s="22"/>
      <c r="B674" s="22"/>
      <c r="C674" s="22"/>
      <c r="D674" s="166"/>
      <c r="E674" s="22"/>
      <c r="F674" s="22"/>
      <c r="G674" s="22"/>
      <c r="H674" s="134"/>
      <c r="I674" s="22"/>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row>
    <row r="675" spans="1:60" ht="16.5" customHeight="1" x14ac:dyDescent="0.3">
      <c r="A675" s="22"/>
      <c r="B675" s="22"/>
      <c r="C675" s="22"/>
      <c r="D675" s="166"/>
      <c r="E675" s="22"/>
      <c r="F675" s="22"/>
      <c r="G675" s="22"/>
      <c r="H675" s="134"/>
      <c r="I675" s="22"/>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row>
    <row r="676" spans="1:60" ht="16.5" customHeight="1" x14ac:dyDescent="0.3">
      <c r="A676" s="22"/>
      <c r="B676" s="22"/>
      <c r="C676" s="22"/>
      <c r="D676" s="166"/>
      <c r="E676" s="22"/>
      <c r="F676" s="22"/>
      <c r="G676" s="22"/>
      <c r="H676" s="134"/>
      <c r="I676" s="22"/>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row>
    <row r="677" spans="1:60" ht="16.5" customHeight="1" x14ac:dyDescent="0.3">
      <c r="A677" s="22"/>
      <c r="B677" s="22"/>
      <c r="C677" s="22"/>
      <c r="D677" s="166"/>
      <c r="E677" s="22"/>
      <c r="F677" s="22"/>
      <c r="G677" s="22"/>
      <c r="H677" s="134"/>
      <c r="I677" s="22"/>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row>
    <row r="678" spans="1:60" ht="16.5" customHeight="1" x14ac:dyDescent="0.3">
      <c r="A678" s="22"/>
      <c r="B678" s="22"/>
      <c r="C678" s="22"/>
      <c r="D678" s="166"/>
      <c r="E678" s="22"/>
      <c r="F678" s="22"/>
      <c r="G678" s="22"/>
      <c r="H678" s="134"/>
      <c r="I678" s="22"/>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row>
    <row r="679" spans="1:60" ht="16.5" customHeight="1" x14ac:dyDescent="0.3">
      <c r="A679" s="22"/>
      <c r="B679" s="22"/>
      <c r="C679" s="22"/>
      <c r="D679" s="166"/>
      <c r="E679" s="22"/>
      <c r="F679" s="22"/>
      <c r="G679" s="22"/>
      <c r="H679" s="134"/>
      <c r="I679" s="22"/>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row>
    <row r="680" spans="1:60" ht="16.5" customHeight="1" x14ac:dyDescent="0.3">
      <c r="A680" s="22"/>
      <c r="B680" s="22"/>
      <c r="C680" s="22"/>
      <c r="D680" s="166"/>
      <c r="E680" s="22"/>
      <c r="F680" s="22"/>
      <c r="G680" s="22"/>
      <c r="H680" s="134"/>
      <c r="I680" s="22"/>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row>
    <row r="681" spans="1:60" ht="16.5" customHeight="1" x14ac:dyDescent="0.3">
      <c r="A681" s="22"/>
      <c r="B681" s="22"/>
      <c r="C681" s="22"/>
      <c r="D681" s="166"/>
      <c r="E681" s="22"/>
      <c r="F681" s="22"/>
      <c r="G681" s="22"/>
      <c r="H681" s="134"/>
      <c r="I681" s="22"/>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row>
    <row r="682" spans="1:60" ht="16.5" customHeight="1" x14ac:dyDescent="0.3">
      <c r="A682" s="22"/>
      <c r="B682" s="22"/>
      <c r="C682" s="22"/>
      <c r="D682" s="166"/>
      <c r="E682" s="22"/>
      <c r="F682" s="22"/>
      <c r="G682" s="22"/>
      <c r="H682" s="134"/>
      <c r="I682" s="22"/>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row>
    <row r="683" spans="1:60" ht="16.5" customHeight="1" x14ac:dyDescent="0.3">
      <c r="A683" s="22"/>
      <c r="B683" s="22"/>
      <c r="C683" s="22"/>
      <c r="D683" s="166"/>
      <c r="E683" s="22"/>
      <c r="F683" s="22"/>
      <c r="G683" s="22"/>
      <c r="H683" s="134"/>
      <c r="I683" s="22"/>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row>
    <row r="684" spans="1:60" ht="16.5" customHeight="1" x14ac:dyDescent="0.3">
      <c r="A684" s="22"/>
      <c r="B684" s="22"/>
      <c r="C684" s="22"/>
      <c r="D684" s="166"/>
      <c r="E684" s="22"/>
      <c r="F684" s="22"/>
      <c r="G684" s="22"/>
      <c r="H684" s="134"/>
      <c r="I684" s="22"/>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row>
    <row r="685" spans="1:60" ht="16.5" customHeight="1" x14ac:dyDescent="0.3">
      <c r="A685" s="22"/>
      <c r="B685" s="22"/>
      <c r="C685" s="22"/>
      <c r="D685" s="166"/>
      <c r="E685" s="22"/>
      <c r="F685" s="22"/>
      <c r="G685" s="22"/>
      <c r="H685" s="134"/>
      <c r="I685" s="22"/>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row>
    <row r="686" spans="1:60" ht="16.5" customHeight="1" x14ac:dyDescent="0.3">
      <c r="A686" s="22"/>
      <c r="B686" s="22"/>
      <c r="C686" s="22"/>
      <c r="D686" s="166"/>
      <c r="E686" s="22"/>
      <c r="F686" s="22"/>
      <c r="G686" s="22"/>
      <c r="H686" s="134"/>
      <c r="I686" s="22"/>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row>
    <row r="687" spans="1:60" ht="16.5" customHeight="1" x14ac:dyDescent="0.3">
      <c r="A687" s="22"/>
      <c r="B687" s="22"/>
      <c r="C687" s="22"/>
      <c r="D687" s="166"/>
      <c r="E687" s="22"/>
      <c r="F687" s="22"/>
      <c r="G687" s="22"/>
      <c r="H687" s="134"/>
      <c r="I687" s="22"/>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row>
    <row r="688" spans="1:60" ht="16.5" customHeight="1" x14ac:dyDescent="0.3">
      <c r="A688" s="22"/>
      <c r="B688" s="22"/>
      <c r="C688" s="22"/>
      <c r="D688" s="166"/>
      <c r="E688" s="22"/>
      <c r="F688" s="22"/>
      <c r="G688" s="22"/>
      <c r="H688" s="134"/>
      <c r="I688" s="22"/>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row>
    <row r="689" spans="1:60" ht="16.5" customHeight="1" x14ac:dyDescent="0.3">
      <c r="A689" s="22"/>
      <c r="B689" s="22"/>
      <c r="C689" s="22"/>
      <c r="D689" s="166"/>
      <c r="E689" s="22"/>
      <c r="F689" s="22"/>
      <c r="G689" s="22"/>
      <c r="H689" s="134"/>
      <c r="I689" s="22"/>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row>
    <row r="690" spans="1:60" ht="16.5" customHeight="1" x14ac:dyDescent="0.3">
      <c r="A690" s="22"/>
      <c r="B690" s="22"/>
      <c r="C690" s="22"/>
      <c r="D690" s="166"/>
      <c r="E690" s="22"/>
      <c r="F690" s="22"/>
      <c r="G690" s="22"/>
      <c r="H690" s="134"/>
      <c r="I690" s="22"/>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row>
    <row r="691" spans="1:60" ht="16.5" customHeight="1" x14ac:dyDescent="0.3">
      <c r="A691" s="22"/>
      <c r="B691" s="22"/>
      <c r="C691" s="22"/>
      <c r="D691" s="166"/>
      <c r="E691" s="22"/>
      <c r="F691" s="22"/>
      <c r="G691" s="22"/>
      <c r="H691" s="134"/>
      <c r="I691" s="22"/>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row>
    <row r="692" spans="1:60" ht="16.5" customHeight="1" x14ac:dyDescent="0.3">
      <c r="A692" s="22"/>
      <c r="B692" s="22"/>
      <c r="C692" s="22"/>
      <c r="D692" s="166"/>
      <c r="E692" s="22"/>
      <c r="F692" s="22"/>
      <c r="G692" s="22"/>
      <c r="H692" s="134"/>
      <c r="I692" s="22"/>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row>
    <row r="693" spans="1:60" ht="16.5" customHeight="1" x14ac:dyDescent="0.3">
      <c r="A693" s="22"/>
      <c r="B693" s="22"/>
      <c r="C693" s="22"/>
      <c r="D693" s="166"/>
      <c r="E693" s="22"/>
      <c r="F693" s="22"/>
      <c r="G693" s="22"/>
      <c r="H693" s="134"/>
      <c r="I693" s="22"/>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row>
    <row r="694" spans="1:60" ht="16.5" customHeight="1" x14ac:dyDescent="0.3">
      <c r="A694" s="22"/>
      <c r="B694" s="22"/>
      <c r="C694" s="22"/>
      <c r="D694" s="166"/>
      <c r="E694" s="22"/>
      <c r="F694" s="22"/>
      <c r="G694" s="22"/>
      <c r="H694" s="134"/>
      <c r="I694" s="22"/>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row>
    <row r="695" spans="1:60" ht="16.5" customHeight="1" x14ac:dyDescent="0.3">
      <c r="A695" s="22"/>
      <c r="B695" s="22"/>
      <c r="C695" s="22"/>
      <c r="D695" s="166"/>
      <c r="E695" s="22"/>
      <c r="F695" s="22"/>
      <c r="G695" s="22"/>
      <c r="H695" s="134"/>
      <c r="I695" s="22"/>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row>
    <row r="696" spans="1:60" ht="16.5" customHeight="1" x14ac:dyDescent="0.3">
      <c r="A696" s="22"/>
      <c r="B696" s="22"/>
      <c r="C696" s="22"/>
      <c r="D696" s="166"/>
      <c r="E696" s="22"/>
      <c r="F696" s="22"/>
      <c r="G696" s="22"/>
      <c r="H696" s="134"/>
      <c r="I696" s="22"/>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row>
    <row r="697" spans="1:60" ht="16.5" customHeight="1" x14ac:dyDescent="0.3">
      <c r="A697" s="22"/>
      <c r="B697" s="22"/>
      <c r="C697" s="22"/>
      <c r="D697" s="166"/>
      <c r="E697" s="22"/>
      <c r="F697" s="22"/>
      <c r="G697" s="22"/>
      <c r="H697" s="134"/>
      <c r="I697" s="22"/>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row>
    <row r="698" spans="1:60" ht="16.5" customHeight="1" x14ac:dyDescent="0.3">
      <c r="A698" s="22"/>
      <c r="B698" s="22"/>
      <c r="C698" s="22"/>
      <c r="D698" s="166"/>
      <c r="E698" s="22"/>
      <c r="F698" s="22"/>
      <c r="G698" s="22"/>
      <c r="H698" s="134"/>
      <c r="I698" s="22"/>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row>
    <row r="699" spans="1:60" ht="16.5" customHeight="1" x14ac:dyDescent="0.3">
      <c r="A699" s="22"/>
      <c r="B699" s="22"/>
      <c r="C699" s="22"/>
      <c r="D699" s="166"/>
      <c r="E699" s="22"/>
      <c r="F699" s="22"/>
      <c r="G699" s="22"/>
      <c r="H699" s="134"/>
      <c r="I699" s="22"/>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row>
    <row r="700" spans="1:60" ht="16.5" customHeight="1" x14ac:dyDescent="0.3">
      <c r="A700" s="22"/>
      <c r="B700" s="22"/>
      <c r="C700" s="22"/>
      <c r="D700" s="166"/>
      <c r="E700" s="22"/>
      <c r="F700" s="22"/>
      <c r="G700" s="22"/>
      <c r="H700" s="134"/>
      <c r="I700" s="22"/>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row>
    <row r="701" spans="1:60" ht="16.5" customHeight="1" x14ac:dyDescent="0.3">
      <c r="A701" s="22"/>
      <c r="B701" s="22"/>
      <c r="C701" s="22"/>
      <c r="D701" s="166"/>
      <c r="E701" s="22"/>
      <c r="F701" s="22"/>
      <c r="G701" s="22"/>
      <c r="H701" s="134"/>
      <c r="I701" s="22"/>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row>
    <row r="702" spans="1:60" ht="16.5" customHeight="1" x14ac:dyDescent="0.3">
      <c r="A702" s="22"/>
      <c r="B702" s="22"/>
      <c r="C702" s="22"/>
      <c r="D702" s="166"/>
      <c r="E702" s="22"/>
      <c r="F702" s="22"/>
      <c r="G702" s="22"/>
      <c r="H702" s="134"/>
      <c r="I702" s="22"/>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row>
    <row r="703" spans="1:60" ht="16.5" customHeight="1" x14ac:dyDescent="0.3">
      <c r="A703" s="22"/>
      <c r="B703" s="22"/>
      <c r="C703" s="22"/>
      <c r="D703" s="166"/>
      <c r="E703" s="22"/>
      <c r="F703" s="22"/>
      <c r="G703" s="22"/>
      <c r="H703" s="134"/>
      <c r="I703" s="22"/>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row>
    <row r="704" spans="1:60" ht="16.5" customHeight="1" x14ac:dyDescent="0.3">
      <c r="A704" s="22"/>
      <c r="B704" s="22"/>
      <c r="C704" s="22"/>
      <c r="D704" s="166"/>
      <c r="E704" s="22"/>
      <c r="F704" s="22"/>
      <c r="G704" s="22"/>
      <c r="H704" s="134"/>
      <c r="I704" s="22"/>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row>
    <row r="705" spans="1:60" ht="16.5" customHeight="1" x14ac:dyDescent="0.3">
      <c r="A705" s="22"/>
      <c r="B705" s="22"/>
      <c r="C705" s="22"/>
      <c r="D705" s="166"/>
      <c r="E705" s="22"/>
      <c r="F705" s="22"/>
      <c r="G705" s="22"/>
      <c r="H705" s="134"/>
      <c r="I705" s="22"/>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row>
    <row r="706" spans="1:60" ht="16.5" customHeight="1" x14ac:dyDescent="0.3">
      <c r="A706" s="22"/>
      <c r="B706" s="22"/>
      <c r="C706" s="22"/>
      <c r="D706" s="166"/>
      <c r="E706" s="22"/>
      <c r="F706" s="22"/>
      <c r="G706" s="22"/>
      <c r="H706" s="134"/>
      <c r="I706" s="22"/>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row>
    <row r="707" spans="1:60" ht="16.5" customHeight="1" x14ac:dyDescent="0.3">
      <c r="A707" s="22"/>
      <c r="B707" s="22"/>
      <c r="C707" s="22"/>
      <c r="D707" s="166"/>
      <c r="E707" s="22"/>
      <c r="F707" s="22"/>
      <c r="G707" s="22"/>
      <c r="H707" s="134"/>
      <c r="I707" s="22"/>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row>
    <row r="708" spans="1:60" ht="16.5" customHeight="1" x14ac:dyDescent="0.3">
      <c r="A708" s="22"/>
      <c r="B708" s="22"/>
      <c r="C708" s="22"/>
      <c r="D708" s="166"/>
      <c r="E708" s="22"/>
      <c r="F708" s="22"/>
      <c r="G708" s="22"/>
      <c r="H708" s="134"/>
      <c r="I708" s="22"/>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row>
    <row r="709" spans="1:60" ht="16.5" customHeight="1" x14ac:dyDescent="0.3">
      <c r="A709" s="22"/>
      <c r="B709" s="22"/>
      <c r="C709" s="22"/>
      <c r="D709" s="166"/>
      <c r="E709" s="22"/>
      <c r="F709" s="22"/>
      <c r="G709" s="22"/>
      <c r="H709" s="134"/>
      <c r="I709" s="22"/>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row>
    <row r="710" spans="1:60" ht="16.5" customHeight="1" x14ac:dyDescent="0.3">
      <c r="A710" s="22"/>
      <c r="B710" s="22"/>
      <c r="C710" s="22"/>
      <c r="D710" s="166"/>
      <c r="E710" s="22"/>
      <c r="F710" s="22"/>
      <c r="G710" s="22"/>
      <c r="H710" s="134"/>
      <c r="I710" s="22"/>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row>
    <row r="711" spans="1:60" ht="16.5" customHeight="1" x14ac:dyDescent="0.3">
      <c r="A711" s="22"/>
      <c r="B711" s="22"/>
      <c r="C711" s="22"/>
      <c r="D711" s="166"/>
      <c r="E711" s="22"/>
      <c r="F711" s="22"/>
      <c r="G711" s="22"/>
      <c r="H711" s="134"/>
      <c r="I711" s="22"/>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row>
    <row r="712" spans="1:60" ht="16.5" customHeight="1" x14ac:dyDescent="0.3">
      <c r="A712" s="22"/>
      <c r="B712" s="22"/>
      <c r="C712" s="22"/>
      <c r="D712" s="166"/>
      <c r="E712" s="22"/>
      <c r="F712" s="22"/>
      <c r="G712" s="22"/>
      <c r="H712" s="134"/>
      <c r="I712" s="22"/>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row>
    <row r="713" spans="1:60" ht="16.5" customHeight="1" x14ac:dyDescent="0.3">
      <c r="A713" s="22"/>
      <c r="B713" s="22"/>
      <c r="C713" s="22"/>
      <c r="D713" s="166"/>
      <c r="E713" s="22"/>
      <c r="F713" s="22"/>
      <c r="G713" s="22"/>
      <c r="H713" s="134"/>
      <c r="I713" s="22"/>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row>
    <row r="714" spans="1:60" ht="16.5" customHeight="1" x14ac:dyDescent="0.3">
      <c r="A714" s="22"/>
      <c r="B714" s="22"/>
      <c r="C714" s="22"/>
      <c r="D714" s="166"/>
      <c r="E714" s="22"/>
      <c r="F714" s="22"/>
      <c r="G714" s="22"/>
      <c r="H714" s="134"/>
      <c r="I714" s="22"/>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row>
    <row r="715" spans="1:60" ht="16.5" customHeight="1" x14ac:dyDescent="0.3">
      <c r="A715" s="22"/>
      <c r="B715" s="22"/>
      <c r="C715" s="22"/>
      <c r="D715" s="166"/>
      <c r="E715" s="22"/>
      <c r="F715" s="22"/>
      <c r="G715" s="22"/>
      <c r="H715" s="134"/>
      <c r="I715" s="22"/>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row>
    <row r="716" spans="1:60" ht="16.5" customHeight="1" x14ac:dyDescent="0.3">
      <c r="A716" s="22"/>
      <c r="B716" s="22"/>
      <c r="C716" s="22"/>
      <c r="D716" s="166"/>
      <c r="E716" s="22"/>
      <c r="F716" s="22"/>
      <c r="G716" s="22"/>
      <c r="H716" s="134"/>
      <c r="I716" s="22"/>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row>
    <row r="717" spans="1:60" ht="16.5" customHeight="1" x14ac:dyDescent="0.3">
      <c r="A717" s="22"/>
      <c r="B717" s="22"/>
      <c r="C717" s="22"/>
      <c r="D717" s="166"/>
      <c r="E717" s="22"/>
      <c r="F717" s="22"/>
      <c r="G717" s="22"/>
      <c r="H717" s="134"/>
      <c r="I717" s="22"/>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row>
    <row r="718" spans="1:60" ht="16.5" customHeight="1" x14ac:dyDescent="0.3">
      <c r="A718" s="22"/>
      <c r="B718" s="22"/>
      <c r="C718" s="22"/>
      <c r="D718" s="166"/>
      <c r="E718" s="22"/>
      <c r="F718" s="22"/>
      <c r="G718" s="22"/>
      <c r="H718" s="134"/>
      <c r="I718" s="22"/>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row>
    <row r="719" spans="1:60" ht="16.5" customHeight="1" x14ac:dyDescent="0.3">
      <c r="A719" s="22"/>
      <c r="B719" s="22"/>
      <c r="C719" s="22"/>
      <c r="D719" s="166"/>
      <c r="E719" s="22"/>
      <c r="F719" s="22"/>
      <c r="G719" s="22"/>
      <c r="H719" s="134"/>
      <c r="I719" s="22"/>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row>
    <row r="720" spans="1:60" ht="16.5" customHeight="1" x14ac:dyDescent="0.3">
      <c r="A720" s="22"/>
      <c r="B720" s="22"/>
      <c r="C720" s="22"/>
      <c r="D720" s="166"/>
      <c r="E720" s="22"/>
      <c r="F720" s="22"/>
      <c r="G720" s="22"/>
      <c r="H720" s="134"/>
      <c r="I720" s="22"/>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row>
    <row r="721" spans="1:60" ht="16.5" customHeight="1" x14ac:dyDescent="0.3">
      <c r="A721" s="22"/>
      <c r="B721" s="22"/>
      <c r="C721" s="22"/>
      <c r="D721" s="166"/>
      <c r="E721" s="22"/>
      <c r="F721" s="22"/>
      <c r="G721" s="22"/>
      <c r="H721" s="134"/>
      <c r="I721" s="22"/>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row>
    <row r="722" spans="1:60" ht="16.5" customHeight="1" x14ac:dyDescent="0.3">
      <c r="A722" s="22"/>
      <c r="B722" s="22"/>
      <c r="C722" s="22"/>
      <c r="D722" s="166"/>
      <c r="E722" s="22"/>
      <c r="F722" s="22"/>
      <c r="G722" s="22"/>
      <c r="H722" s="134"/>
      <c r="I722" s="22"/>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row>
    <row r="723" spans="1:60" ht="16.5" customHeight="1" x14ac:dyDescent="0.3">
      <c r="A723" s="22"/>
      <c r="B723" s="22"/>
      <c r="C723" s="22"/>
      <c r="D723" s="166"/>
      <c r="E723" s="22"/>
      <c r="F723" s="22"/>
      <c r="G723" s="22"/>
      <c r="H723" s="134"/>
      <c r="I723" s="22"/>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row>
    <row r="724" spans="1:60" ht="16.5" customHeight="1" x14ac:dyDescent="0.3">
      <c r="A724" s="22"/>
      <c r="B724" s="22"/>
      <c r="C724" s="22"/>
      <c r="D724" s="166"/>
      <c r="E724" s="22"/>
      <c r="F724" s="22"/>
      <c r="G724" s="22"/>
      <c r="H724" s="134"/>
      <c r="I724" s="22"/>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row>
    <row r="725" spans="1:60" ht="16.5" customHeight="1" x14ac:dyDescent="0.3">
      <c r="A725" s="22"/>
      <c r="B725" s="22"/>
      <c r="C725" s="22"/>
      <c r="D725" s="166"/>
      <c r="E725" s="22"/>
      <c r="F725" s="22"/>
      <c r="G725" s="22"/>
      <c r="H725" s="134"/>
      <c r="I725" s="22"/>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row>
    <row r="726" spans="1:60" ht="16.5" customHeight="1" x14ac:dyDescent="0.3">
      <c r="A726" s="22"/>
      <c r="B726" s="22"/>
      <c r="C726" s="22"/>
      <c r="D726" s="166"/>
      <c r="E726" s="22"/>
      <c r="F726" s="22"/>
      <c r="G726" s="22"/>
      <c r="H726" s="134"/>
      <c r="I726" s="22"/>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row>
    <row r="727" spans="1:60" ht="16.5" customHeight="1" x14ac:dyDescent="0.3">
      <c r="A727" s="22"/>
      <c r="B727" s="22"/>
      <c r="C727" s="22"/>
      <c r="D727" s="166"/>
      <c r="E727" s="22"/>
      <c r="F727" s="22"/>
      <c r="G727" s="22"/>
      <c r="H727" s="134"/>
      <c r="I727" s="22"/>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row>
    <row r="728" spans="1:60" ht="16.5" customHeight="1" x14ac:dyDescent="0.3">
      <c r="A728" s="22"/>
      <c r="B728" s="22"/>
      <c r="C728" s="22"/>
      <c r="D728" s="166"/>
      <c r="E728" s="22"/>
      <c r="F728" s="22"/>
      <c r="G728" s="22"/>
      <c r="H728" s="134"/>
      <c r="I728" s="22"/>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row>
    <row r="729" spans="1:60" ht="16.5" customHeight="1" x14ac:dyDescent="0.3">
      <c r="A729" s="22"/>
      <c r="B729" s="22"/>
      <c r="C729" s="22"/>
      <c r="D729" s="166"/>
      <c r="E729" s="22"/>
      <c r="F729" s="22"/>
      <c r="G729" s="22"/>
      <c r="H729" s="134"/>
      <c r="I729" s="22"/>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row>
    <row r="730" spans="1:60" ht="16.5" customHeight="1" x14ac:dyDescent="0.3">
      <c r="A730" s="22"/>
      <c r="B730" s="22"/>
      <c r="C730" s="22"/>
      <c r="D730" s="166"/>
      <c r="E730" s="22"/>
      <c r="F730" s="22"/>
      <c r="G730" s="22"/>
      <c r="H730" s="134"/>
      <c r="I730" s="22"/>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row>
    <row r="731" spans="1:60" ht="16.5" customHeight="1" x14ac:dyDescent="0.3">
      <c r="A731" s="22"/>
      <c r="B731" s="22"/>
      <c r="C731" s="22"/>
      <c r="D731" s="166"/>
      <c r="E731" s="22"/>
      <c r="F731" s="22"/>
      <c r="G731" s="22"/>
      <c r="H731" s="134"/>
      <c r="I731" s="22"/>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row>
    <row r="732" spans="1:60" ht="16.5" customHeight="1" x14ac:dyDescent="0.3">
      <c r="A732" s="22"/>
      <c r="B732" s="22"/>
      <c r="C732" s="22"/>
      <c r="D732" s="166"/>
      <c r="E732" s="22"/>
      <c r="F732" s="22"/>
      <c r="G732" s="22"/>
      <c r="H732" s="134"/>
      <c r="I732" s="22"/>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row>
    <row r="733" spans="1:60" ht="16.5" customHeight="1" x14ac:dyDescent="0.3">
      <c r="A733" s="22"/>
      <c r="B733" s="22"/>
      <c r="C733" s="22"/>
      <c r="D733" s="166"/>
      <c r="E733" s="22"/>
      <c r="F733" s="22"/>
      <c r="G733" s="22"/>
      <c r="H733" s="134"/>
      <c r="I733" s="22"/>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row>
    <row r="734" spans="1:60" ht="16.5" customHeight="1" x14ac:dyDescent="0.3">
      <c r="A734" s="22"/>
      <c r="B734" s="22"/>
      <c r="C734" s="22"/>
      <c r="D734" s="166"/>
      <c r="E734" s="22"/>
      <c r="F734" s="22"/>
      <c r="G734" s="22"/>
      <c r="H734" s="134"/>
      <c r="I734" s="22"/>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row>
    <row r="735" spans="1:60" ht="16.5" customHeight="1" x14ac:dyDescent="0.3">
      <c r="A735" s="22"/>
      <c r="B735" s="22"/>
      <c r="C735" s="22"/>
      <c r="D735" s="166"/>
      <c r="E735" s="22"/>
      <c r="F735" s="22"/>
      <c r="G735" s="22"/>
      <c r="H735" s="134"/>
      <c r="I735" s="22"/>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row>
    <row r="736" spans="1:60" ht="16.5" customHeight="1" x14ac:dyDescent="0.3">
      <c r="A736" s="22"/>
      <c r="B736" s="22"/>
      <c r="C736" s="22"/>
      <c r="D736" s="166"/>
      <c r="E736" s="22"/>
      <c r="F736" s="22"/>
      <c r="G736" s="22"/>
      <c r="H736" s="134"/>
      <c r="I736" s="22"/>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row>
    <row r="737" spans="1:60" ht="16.5" customHeight="1" x14ac:dyDescent="0.3">
      <c r="A737" s="22"/>
      <c r="B737" s="22"/>
      <c r="C737" s="22"/>
      <c r="D737" s="166"/>
      <c r="E737" s="22"/>
      <c r="F737" s="22"/>
      <c r="G737" s="22"/>
      <c r="H737" s="134"/>
      <c r="I737" s="22"/>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row>
    <row r="738" spans="1:60" ht="16.5" customHeight="1" x14ac:dyDescent="0.3">
      <c r="A738" s="22"/>
      <c r="B738" s="22"/>
      <c r="C738" s="22"/>
      <c r="D738" s="166"/>
      <c r="E738" s="22"/>
      <c r="F738" s="22"/>
      <c r="G738" s="22"/>
      <c r="H738" s="134"/>
      <c r="I738" s="22"/>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row>
    <row r="739" spans="1:60" ht="16.5" customHeight="1" x14ac:dyDescent="0.3">
      <c r="A739" s="22"/>
      <c r="B739" s="22"/>
      <c r="C739" s="22"/>
      <c r="D739" s="166"/>
      <c r="E739" s="22"/>
      <c r="F739" s="22"/>
      <c r="G739" s="22"/>
      <c r="H739" s="134"/>
      <c r="I739" s="22"/>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row>
    <row r="740" spans="1:60" ht="16.5" customHeight="1" x14ac:dyDescent="0.3">
      <c r="A740" s="22"/>
      <c r="B740" s="22"/>
      <c r="C740" s="22"/>
      <c r="D740" s="166"/>
      <c r="E740" s="22"/>
      <c r="F740" s="22"/>
      <c r="G740" s="22"/>
      <c r="H740" s="134"/>
      <c r="I740" s="22"/>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row>
    <row r="741" spans="1:60" ht="16.5" customHeight="1" x14ac:dyDescent="0.3">
      <c r="A741" s="22"/>
      <c r="B741" s="22"/>
      <c r="C741" s="22"/>
      <c r="D741" s="166"/>
      <c r="E741" s="22"/>
      <c r="F741" s="22"/>
      <c r="G741" s="22"/>
      <c r="H741" s="134"/>
      <c r="I741" s="22"/>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row>
    <row r="742" spans="1:60" ht="16.5" customHeight="1" x14ac:dyDescent="0.3">
      <c r="A742" s="22"/>
      <c r="B742" s="22"/>
      <c r="C742" s="22"/>
      <c r="D742" s="166"/>
      <c r="E742" s="22"/>
      <c r="F742" s="22"/>
      <c r="G742" s="22"/>
      <c r="H742" s="134"/>
      <c r="I742" s="22"/>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row>
    <row r="743" spans="1:60" ht="16.5" customHeight="1" x14ac:dyDescent="0.3">
      <c r="A743" s="22"/>
      <c r="B743" s="22"/>
      <c r="C743" s="22"/>
      <c r="D743" s="166"/>
      <c r="E743" s="22"/>
      <c r="F743" s="22"/>
      <c r="G743" s="22"/>
      <c r="H743" s="134"/>
      <c r="I743" s="22"/>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row>
    <row r="744" spans="1:60" ht="16.5" customHeight="1" x14ac:dyDescent="0.3">
      <c r="A744" s="22"/>
      <c r="B744" s="22"/>
      <c r="C744" s="22"/>
      <c r="D744" s="166"/>
      <c r="E744" s="22"/>
      <c r="F744" s="22"/>
      <c r="G744" s="22"/>
      <c r="H744" s="134"/>
      <c r="I744" s="22"/>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row>
    <row r="745" spans="1:60" ht="16.5" customHeight="1" x14ac:dyDescent="0.3">
      <c r="A745" s="22"/>
      <c r="B745" s="22"/>
      <c r="C745" s="22"/>
      <c r="D745" s="166"/>
      <c r="E745" s="22"/>
      <c r="F745" s="22"/>
      <c r="G745" s="22"/>
      <c r="H745" s="134"/>
      <c r="I745" s="22"/>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row>
    <row r="746" spans="1:60" ht="16.5" customHeight="1" x14ac:dyDescent="0.3">
      <c r="A746" s="22"/>
      <c r="B746" s="22"/>
      <c r="C746" s="22"/>
      <c r="D746" s="166"/>
      <c r="E746" s="22"/>
      <c r="F746" s="22"/>
      <c r="G746" s="22"/>
      <c r="H746" s="134"/>
      <c r="I746" s="22"/>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row>
    <row r="747" spans="1:60" ht="16.5" customHeight="1" x14ac:dyDescent="0.3">
      <c r="A747" s="22"/>
      <c r="B747" s="22"/>
      <c r="C747" s="22"/>
      <c r="D747" s="166"/>
      <c r="E747" s="22"/>
      <c r="F747" s="22"/>
      <c r="G747" s="22"/>
      <c r="H747" s="134"/>
      <c r="I747" s="22"/>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row>
    <row r="748" spans="1:60" ht="16.5" customHeight="1" x14ac:dyDescent="0.3">
      <c r="A748" s="22"/>
      <c r="B748" s="22"/>
      <c r="C748" s="22"/>
      <c r="D748" s="166"/>
      <c r="E748" s="22"/>
      <c r="F748" s="22"/>
      <c r="G748" s="22"/>
      <c r="H748" s="134"/>
      <c r="I748" s="22"/>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row>
    <row r="749" spans="1:60" ht="16.5" customHeight="1" x14ac:dyDescent="0.3">
      <c r="A749" s="22"/>
      <c r="B749" s="22"/>
      <c r="C749" s="22"/>
      <c r="D749" s="166"/>
      <c r="E749" s="22"/>
      <c r="F749" s="22"/>
      <c r="G749" s="22"/>
      <c r="H749" s="134"/>
      <c r="I749" s="22"/>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row>
    <row r="750" spans="1:60" ht="16.5" customHeight="1" x14ac:dyDescent="0.3">
      <c r="A750" s="22"/>
      <c r="B750" s="22"/>
      <c r="C750" s="22"/>
      <c r="D750" s="166"/>
      <c r="E750" s="22"/>
      <c r="F750" s="22"/>
      <c r="G750" s="22"/>
      <c r="H750" s="134"/>
      <c r="I750" s="22"/>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row>
    <row r="751" spans="1:60" ht="16.5" customHeight="1" x14ac:dyDescent="0.3">
      <c r="A751" s="22"/>
      <c r="B751" s="22"/>
      <c r="C751" s="22"/>
      <c r="D751" s="166"/>
      <c r="E751" s="22"/>
      <c r="F751" s="22"/>
      <c r="G751" s="22"/>
      <c r="H751" s="134"/>
      <c r="I751" s="22"/>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row>
    <row r="752" spans="1:60" ht="16.5" customHeight="1" x14ac:dyDescent="0.3">
      <c r="A752" s="22"/>
      <c r="B752" s="22"/>
      <c r="C752" s="22"/>
      <c r="D752" s="166"/>
      <c r="E752" s="22"/>
      <c r="F752" s="22"/>
      <c r="G752" s="22"/>
      <c r="H752" s="134"/>
      <c r="I752" s="22"/>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row>
    <row r="753" spans="1:60" ht="16.5" customHeight="1" x14ac:dyDescent="0.3">
      <c r="A753" s="22"/>
      <c r="B753" s="22"/>
      <c r="C753" s="22"/>
      <c r="D753" s="166"/>
      <c r="E753" s="22"/>
      <c r="F753" s="22"/>
      <c r="G753" s="22"/>
      <c r="H753" s="134"/>
      <c r="I753" s="22"/>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row>
    <row r="754" spans="1:60" ht="16.5" customHeight="1" x14ac:dyDescent="0.3">
      <c r="A754" s="22"/>
      <c r="B754" s="22"/>
      <c r="C754" s="22"/>
      <c r="D754" s="166"/>
      <c r="E754" s="22"/>
      <c r="F754" s="22"/>
      <c r="G754" s="22"/>
      <c r="H754" s="134"/>
      <c r="I754" s="22"/>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row>
    <row r="755" spans="1:60" ht="16.5" customHeight="1" x14ac:dyDescent="0.3">
      <c r="A755" s="22"/>
      <c r="B755" s="22"/>
      <c r="C755" s="22"/>
      <c r="D755" s="166"/>
      <c r="E755" s="22"/>
      <c r="F755" s="22"/>
      <c r="G755" s="22"/>
      <c r="H755" s="134"/>
      <c r="I755" s="22"/>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row>
    <row r="756" spans="1:60" ht="16.5" customHeight="1" x14ac:dyDescent="0.3">
      <c r="A756" s="22"/>
      <c r="B756" s="22"/>
      <c r="C756" s="22"/>
      <c r="D756" s="166"/>
      <c r="E756" s="22"/>
      <c r="F756" s="22"/>
      <c r="G756" s="22"/>
      <c r="H756" s="134"/>
      <c r="I756" s="22"/>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row>
    <row r="757" spans="1:60" ht="16.5" customHeight="1" x14ac:dyDescent="0.3">
      <c r="A757" s="22"/>
      <c r="B757" s="22"/>
      <c r="C757" s="22"/>
      <c r="D757" s="166"/>
      <c r="E757" s="22"/>
      <c r="F757" s="22"/>
      <c r="G757" s="22"/>
      <c r="H757" s="134"/>
      <c r="I757" s="22"/>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row>
    <row r="758" spans="1:60" ht="16.5" customHeight="1" x14ac:dyDescent="0.3">
      <c r="A758" s="22"/>
      <c r="B758" s="22"/>
      <c r="C758" s="22"/>
      <c r="D758" s="166"/>
      <c r="E758" s="22"/>
      <c r="F758" s="22"/>
      <c r="G758" s="22"/>
      <c r="H758" s="134"/>
      <c r="I758" s="22"/>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row>
    <row r="759" spans="1:60" ht="16.5" customHeight="1" x14ac:dyDescent="0.3">
      <c r="A759" s="22"/>
      <c r="B759" s="22"/>
      <c r="C759" s="22"/>
      <c r="D759" s="166"/>
      <c r="E759" s="22"/>
      <c r="F759" s="22"/>
      <c r="G759" s="22"/>
      <c r="H759" s="134"/>
      <c r="I759" s="22"/>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row>
    <row r="760" spans="1:60" ht="16.5" customHeight="1" x14ac:dyDescent="0.3">
      <c r="A760" s="22"/>
      <c r="B760" s="22"/>
      <c r="C760" s="22"/>
      <c r="D760" s="166"/>
      <c r="E760" s="22"/>
      <c r="F760" s="22"/>
      <c r="G760" s="22"/>
      <c r="H760" s="134"/>
      <c r="I760" s="22"/>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row>
    <row r="761" spans="1:60" ht="16.5" customHeight="1" x14ac:dyDescent="0.3">
      <c r="A761" s="22"/>
      <c r="B761" s="22"/>
      <c r="C761" s="22"/>
      <c r="D761" s="166"/>
      <c r="E761" s="22"/>
      <c r="F761" s="22"/>
      <c r="G761" s="22"/>
      <c r="H761" s="134"/>
      <c r="I761" s="22"/>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row>
    <row r="762" spans="1:60" ht="16.5" customHeight="1" x14ac:dyDescent="0.3">
      <c r="A762" s="22"/>
      <c r="B762" s="22"/>
      <c r="C762" s="22"/>
      <c r="D762" s="166"/>
      <c r="E762" s="22"/>
      <c r="F762" s="22"/>
      <c r="G762" s="22"/>
      <c r="H762" s="134"/>
      <c r="I762" s="22"/>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row>
    <row r="763" spans="1:60" ht="16.5" customHeight="1" x14ac:dyDescent="0.3">
      <c r="A763" s="22"/>
      <c r="B763" s="22"/>
      <c r="C763" s="22"/>
      <c r="D763" s="166"/>
      <c r="E763" s="22"/>
      <c r="F763" s="22"/>
      <c r="G763" s="22"/>
      <c r="H763" s="134"/>
      <c r="I763" s="22"/>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row>
    <row r="764" spans="1:60" ht="16.5" customHeight="1" x14ac:dyDescent="0.3">
      <c r="A764" s="22"/>
      <c r="B764" s="22"/>
      <c r="C764" s="22"/>
      <c r="D764" s="166"/>
      <c r="E764" s="22"/>
      <c r="F764" s="22"/>
      <c r="G764" s="22"/>
      <c r="H764" s="134"/>
      <c r="I764" s="22"/>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row>
    <row r="765" spans="1:60" ht="16.5" customHeight="1" x14ac:dyDescent="0.3">
      <c r="A765" s="22"/>
      <c r="B765" s="22"/>
      <c r="C765" s="22"/>
      <c r="D765" s="166"/>
      <c r="E765" s="22"/>
      <c r="F765" s="22"/>
      <c r="G765" s="22"/>
      <c r="H765" s="134"/>
      <c r="I765" s="22"/>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row>
    <row r="766" spans="1:60" ht="16.5" customHeight="1" x14ac:dyDescent="0.3">
      <c r="A766" s="22"/>
      <c r="B766" s="22"/>
      <c r="C766" s="22"/>
      <c r="D766" s="166"/>
      <c r="E766" s="22"/>
      <c r="F766" s="22"/>
      <c r="G766" s="22"/>
      <c r="H766" s="134"/>
      <c r="I766" s="22"/>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row>
    <row r="767" spans="1:60" ht="16.5" customHeight="1" x14ac:dyDescent="0.3">
      <c r="A767" s="22"/>
      <c r="B767" s="22"/>
      <c r="C767" s="22"/>
      <c r="D767" s="166"/>
      <c r="E767" s="22"/>
      <c r="F767" s="22"/>
      <c r="G767" s="22"/>
      <c r="H767" s="134"/>
      <c r="I767" s="22"/>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row>
    <row r="768" spans="1:60" ht="16.5" customHeight="1" x14ac:dyDescent="0.3">
      <c r="A768" s="22"/>
      <c r="B768" s="22"/>
      <c r="C768" s="22"/>
      <c r="D768" s="166"/>
      <c r="E768" s="22"/>
      <c r="F768" s="22"/>
      <c r="G768" s="22"/>
      <c r="H768" s="134"/>
      <c r="I768" s="22"/>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row>
    <row r="769" spans="1:60" ht="16.5" customHeight="1" x14ac:dyDescent="0.3">
      <c r="A769" s="22"/>
      <c r="B769" s="22"/>
      <c r="C769" s="22"/>
      <c r="D769" s="166"/>
      <c r="E769" s="22"/>
      <c r="F769" s="22"/>
      <c r="G769" s="22"/>
      <c r="H769" s="134"/>
      <c r="I769" s="22"/>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row>
    <row r="770" spans="1:60" ht="16.5" customHeight="1" x14ac:dyDescent="0.3">
      <c r="A770" s="22"/>
      <c r="B770" s="22"/>
      <c r="C770" s="22"/>
      <c r="D770" s="166"/>
      <c r="E770" s="22"/>
      <c r="F770" s="22"/>
      <c r="G770" s="22"/>
      <c r="H770" s="134"/>
      <c r="I770" s="22"/>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row>
    <row r="771" spans="1:60" ht="16.5" customHeight="1" x14ac:dyDescent="0.3">
      <c r="A771" s="22"/>
      <c r="B771" s="22"/>
      <c r="C771" s="22"/>
      <c r="D771" s="166"/>
      <c r="E771" s="22"/>
      <c r="F771" s="22"/>
      <c r="G771" s="22"/>
      <c r="H771" s="134"/>
      <c r="I771" s="22"/>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row>
    <row r="772" spans="1:60" ht="16.5" customHeight="1" x14ac:dyDescent="0.3">
      <c r="A772" s="22"/>
      <c r="B772" s="22"/>
      <c r="C772" s="22"/>
      <c r="D772" s="166"/>
      <c r="E772" s="22"/>
      <c r="F772" s="22"/>
      <c r="G772" s="22"/>
      <c r="H772" s="134"/>
      <c r="I772" s="22"/>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row>
    <row r="773" spans="1:60" ht="16.5" customHeight="1" x14ac:dyDescent="0.3">
      <c r="A773" s="22"/>
      <c r="B773" s="22"/>
      <c r="C773" s="22"/>
      <c r="D773" s="166"/>
      <c r="E773" s="22"/>
      <c r="F773" s="22"/>
      <c r="G773" s="22"/>
      <c r="H773" s="134"/>
      <c r="I773" s="22"/>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row>
    <row r="774" spans="1:60" ht="16.5" customHeight="1" x14ac:dyDescent="0.3">
      <c r="A774" s="22"/>
      <c r="B774" s="22"/>
      <c r="C774" s="22"/>
      <c r="D774" s="166"/>
      <c r="E774" s="22"/>
      <c r="F774" s="22"/>
      <c r="G774" s="22"/>
      <c r="H774" s="134"/>
      <c r="I774" s="22"/>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row>
    <row r="775" spans="1:60" ht="16.5" customHeight="1" x14ac:dyDescent="0.3">
      <c r="A775" s="22"/>
      <c r="B775" s="22"/>
      <c r="C775" s="22"/>
      <c r="D775" s="166"/>
      <c r="E775" s="22"/>
      <c r="F775" s="22"/>
      <c r="G775" s="22"/>
      <c r="H775" s="134"/>
      <c r="I775" s="22"/>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row>
    <row r="776" spans="1:60" ht="16.5" customHeight="1" x14ac:dyDescent="0.3">
      <c r="A776" s="22"/>
      <c r="B776" s="22"/>
      <c r="C776" s="22"/>
      <c r="D776" s="166"/>
      <c r="E776" s="22"/>
      <c r="F776" s="22"/>
      <c r="G776" s="22"/>
      <c r="H776" s="134"/>
      <c r="I776" s="22"/>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row>
    <row r="777" spans="1:60" ht="16.5" customHeight="1" x14ac:dyDescent="0.3">
      <c r="A777" s="22"/>
      <c r="B777" s="22"/>
      <c r="C777" s="22"/>
      <c r="D777" s="166"/>
      <c r="E777" s="22"/>
      <c r="F777" s="22"/>
      <c r="G777" s="22"/>
      <c r="H777" s="134"/>
      <c r="I777" s="22"/>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row>
    <row r="778" spans="1:60" ht="16.5" customHeight="1" x14ac:dyDescent="0.3">
      <c r="A778" s="22"/>
      <c r="B778" s="22"/>
      <c r="C778" s="22"/>
      <c r="D778" s="166"/>
      <c r="E778" s="22"/>
      <c r="F778" s="22"/>
      <c r="G778" s="22"/>
      <c r="H778" s="134"/>
      <c r="I778" s="22"/>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row>
    <row r="779" spans="1:60" ht="16.5" customHeight="1" x14ac:dyDescent="0.3">
      <c r="A779" s="22"/>
      <c r="B779" s="22"/>
      <c r="C779" s="22"/>
      <c r="D779" s="166"/>
      <c r="E779" s="22"/>
      <c r="F779" s="22"/>
      <c r="G779" s="22"/>
      <c r="H779" s="134"/>
      <c r="I779" s="22"/>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row>
    <row r="780" spans="1:60" ht="16.5" customHeight="1" x14ac:dyDescent="0.3">
      <c r="A780" s="22"/>
      <c r="B780" s="22"/>
      <c r="C780" s="22"/>
      <c r="D780" s="166"/>
      <c r="E780" s="22"/>
      <c r="F780" s="22"/>
      <c r="G780" s="22"/>
      <c r="H780" s="134"/>
      <c r="I780" s="22"/>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row>
    <row r="781" spans="1:60" ht="16.5" customHeight="1" x14ac:dyDescent="0.3">
      <c r="A781" s="22"/>
      <c r="B781" s="22"/>
      <c r="C781" s="22"/>
      <c r="D781" s="166"/>
      <c r="E781" s="22"/>
      <c r="F781" s="22"/>
      <c r="G781" s="22"/>
      <c r="H781" s="134"/>
      <c r="I781" s="22"/>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row>
    <row r="782" spans="1:60" ht="16.5" customHeight="1" x14ac:dyDescent="0.3">
      <c r="A782" s="22"/>
      <c r="B782" s="22"/>
      <c r="C782" s="22"/>
      <c r="D782" s="166"/>
      <c r="E782" s="22"/>
      <c r="F782" s="22"/>
      <c r="G782" s="22"/>
      <c r="H782" s="134"/>
      <c r="I782" s="22"/>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row>
    <row r="783" spans="1:60" ht="16.5" customHeight="1" x14ac:dyDescent="0.3">
      <c r="A783" s="22"/>
      <c r="B783" s="22"/>
      <c r="C783" s="22"/>
      <c r="D783" s="166"/>
      <c r="E783" s="22"/>
      <c r="F783" s="22"/>
      <c r="G783" s="22"/>
      <c r="H783" s="134"/>
      <c r="I783" s="22"/>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row>
    <row r="784" spans="1:60" ht="16.5" customHeight="1" x14ac:dyDescent="0.3">
      <c r="A784" s="22"/>
      <c r="B784" s="22"/>
      <c r="C784" s="22"/>
      <c r="D784" s="166"/>
      <c r="E784" s="22"/>
      <c r="F784" s="22"/>
      <c r="G784" s="22"/>
      <c r="H784" s="134"/>
      <c r="I784" s="22"/>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row>
    <row r="785" spans="1:60" ht="16.5" customHeight="1" x14ac:dyDescent="0.3">
      <c r="A785" s="22"/>
      <c r="B785" s="22"/>
      <c r="C785" s="22"/>
      <c r="D785" s="166"/>
      <c r="E785" s="22"/>
      <c r="F785" s="22"/>
      <c r="G785" s="22"/>
      <c r="H785" s="134"/>
      <c r="I785" s="22"/>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row>
    <row r="786" spans="1:60" ht="16.5" customHeight="1" x14ac:dyDescent="0.3">
      <c r="A786" s="22"/>
      <c r="B786" s="22"/>
      <c r="C786" s="22"/>
      <c r="D786" s="166"/>
      <c r="E786" s="22"/>
      <c r="F786" s="22"/>
      <c r="G786" s="22"/>
      <c r="H786" s="134"/>
      <c r="I786" s="22"/>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row>
    <row r="787" spans="1:60" ht="16.5" customHeight="1" x14ac:dyDescent="0.3">
      <c r="A787" s="22"/>
      <c r="B787" s="22"/>
      <c r="C787" s="22"/>
      <c r="D787" s="166"/>
      <c r="E787" s="22"/>
      <c r="F787" s="22"/>
      <c r="G787" s="22"/>
      <c r="H787" s="134"/>
      <c r="I787" s="22"/>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row>
    <row r="788" spans="1:60" ht="16.5" customHeight="1" x14ac:dyDescent="0.3">
      <c r="A788" s="22"/>
      <c r="B788" s="22"/>
      <c r="C788" s="22"/>
      <c r="D788" s="166"/>
      <c r="E788" s="22"/>
      <c r="F788" s="22"/>
      <c r="G788" s="22"/>
      <c r="H788" s="134"/>
      <c r="I788" s="22"/>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row>
    <row r="789" spans="1:60" ht="16.5" customHeight="1" x14ac:dyDescent="0.3">
      <c r="A789" s="22"/>
      <c r="B789" s="22"/>
      <c r="C789" s="22"/>
      <c r="D789" s="166"/>
      <c r="E789" s="22"/>
      <c r="F789" s="22"/>
      <c r="G789" s="22"/>
      <c r="H789" s="134"/>
      <c r="I789" s="22"/>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row>
    <row r="790" spans="1:60" ht="16.5" customHeight="1" x14ac:dyDescent="0.3">
      <c r="A790" s="22"/>
      <c r="B790" s="22"/>
      <c r="C790" s="22"/>
      <c r="D790" s="166"/>
      <c r="E790" s="22"/>
      <c r="F790" s="22"/>
      <c r="G790" s="22"/>
      <c r="H790" s="134"/>
      <c r="I790" s="22"/>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row>
    <row r="791" spans="1:60" ht="16.5" customHeight="1" x14ac:dyDescent="0.3">
      <c r="A791" s="22"/>
      <c r="B791" s="22"/>
      <c r="C791" s="22"/>
      <c r="D791" s="166"/>
      <c r="E791" s="22"/>
      <c r="F791" s="22"/>
      <c r="G791" s="22"/>
      <c r="H791" s="134"/>
      <c r="I791" s="22"/>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row>
    <row r="792" spans="1:60" ht="16.5" customHeight="1" x14ac:dyDescent="0.3">
      <c r="A792" s="22"/>
      <c r="B792" s="22"/>
      <c r="C792" s="22"/>
      <c r="D792" s="166"/>
      <c r="E792" s="22"/>
      <c r="F792" s="22"/>
      <c r="G792" s="22"/>
      <c r="H792" s="134"/>
      <c r="I792" s="22"/>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row>
    <row r="793" spans="1:60" ht="16.5" customHeight="1" x14ac:dyDescent="0.3">
      <c r="A793" s="22"/>
      <c r="B793" s="22"/>
      <c r="C793" s="22"/>
      <c r="D793" s="166"/>
      <c r="E793" s="22"/>
      <c r="F793" s="22"/>
      <c r="G793" s="22"/>
      <c r="H793" s="134"/>
      <c r="I793" s="22"/>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row>
    <row r="794" spans="1:60" ht="16.5" customHeight="1" x14ac:dyDescent="0.3">
      <c r="A794" s="22"/>
      <c r="B794" s="22"/>
      <c r="C794" s="22"/>
      <c r="D794" s="166"/>
      <c r="E794" s="22"/>
      <c r="F794" s="22"/>
      <c r="G794" s="22"/>
      <c r="H794" s="134"/>
      <c r="I794" s="22"/>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row>
    <row r="795" spans="1:60" ht="16.5" customHeight="1" x14ac:dyDescent="0.3">
      <c r="A795" s="22"/>
      <c r="B795" s="22"/>
      <c r="C795" s="22"/>
      <c r="D795" s="166"/>
      <c r="E795" s="22"/>
      <c r="F795" s="22"/>
      <c r="G795" s="22"/>
      <c r="H795" s="134"/>
      <c r="I795" s="22"/>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row>
    <row r="796" spans="1:60" ht="16.5" customHeight="1" x14ac:dyDescent="0.3">
      <c r="A796" s="22"/>
      <c r="B796" s="22"/>
      <c r="C796" s="22"/>
      <c r="D796" s="166"/>
      <c r="E796" s="22"/>
      <c r="F796" s="22"/>
      <c r="G796" s="22"/>
      <c r="H796" s="134"/>
      <c r="I796" s="22"/>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row>
    <row r="797" spans="1:60" ht="16.5" customHeight="1" x14ac:dyDescent="0.3">
      <c r="A797" s="22"/>
      <c r="B797" s="22"/>
      <c r="C797" s="22"/>
      <c r="D797" s="166"/>
      <c r="E797" s="22"/>
      <c r="F797" s="22"/>
      <c r="G797" s="22"/>
      <c r="H797" s="134"/>
      <c r="I797" s="22"/>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row>
    <row r="798" spans="1:60" ht="16.5" customHeight="1" x14ac:dyDescent="0.3">
      <c r="A798" s="22"/>
      <c r="B798" s="22"/>
      <c r="C798" s="22"/>
      <c r="D798" s="166"/>
      <c r="E798" s="22"/>
      <c r="F798" s="22"/>
      <c r="G798" s="22"/>
      <c r="H798" s="134"/>
      <c r="I798" s="22"/>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row>
    <row r="799" spans="1:60" ht="16.5" customHeight="1" x14ac:dyDescent="0.3">
      <c r="A799" s="22"/>
      <c r="B799" s="22"/>
      <c r="C799" s="22"/>
      <c r="D799" s="166"/>
      <c r="E799" s="22"/>
      <c r="F799" s="22"/>
      <c r="G799" s="22"/>
      <c r="H799" s="134"/>
      <c r="I799" s="22"/>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row>
    <row r="800" spans="1:60" ht="16.5" customHeight="1" x14ac:dyDescent="0.3">
      <c r="A800" s="22"/>
      <c r="B800" s="22"/>
      <c r="C800" s="22"/>
      <c r="D800" s="166"/>
      <c r="E800" s="22"/>
      <c r="F800" s="22"/>
      <c r="G800" s="22"/>
      <c r="H800" s="134"/>
      <c r="I800" s="22"/>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row>
    <row r="801" spans="1:60" ht="16.5" customHeight="1" x14ac:dyDescent="0.3">
      <c r="A801" s="22"/>
      <c r="B801" s="22"/>
      <c r="C801" s="22"/>
      <c r="D801" s="166"/>
      <c r="E801" s="22"/>
      <c r="F801" s="22"/>
      <c r="G801" s="22"/>
      <c r="H801" s="134"/>
      <c r="I801" s="22"/>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row>
    <row r="802" spans="1:60" ht="16.5" customHeight="1" x14ac:dyDescent="0.3">
      <c r="A802" s="22"/>
      <c r="B802" s="22"/>
      <c r="C802" s="22"/>
      <c r="D802" s="166"/>
      <c r="E802" s="22"/>
      <c r="F802" s="22"/>
      <c r="G802" s="22"/>
      <c r="H802" s="134"/>
      <c r="I802" s="22"/>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row>
    <row r="803" spans="1:60" ht="16.5" customHeight="1" x14ac:dyDescent="0.3">
      <c r="A803" s="22"/>
      <c r="B803" s="22"/>
      <c r="C803" s="22"/>
      <c r="D803" s="166"/>
      <c r="E803" s="22"/>
      <c r="F803" s="22"/>
      <c r="G803" s="22"/>
      <c r="H803" s="134"/>
      <c r="I803" s="22"/>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row>
    <row r="804" spans="1:60" ht="16.5" customHeight="1" x14ac:dyDescent="0.3">
      <c r="A804" s="22"/>
      <c r="B804" s="22"/>
      <c r="C804" s="22"/>
      <c r="D804" s="166"/>
      <c r="E804" s="22"/>
      <c r="F804" s="22"/>
      <c r="G804" s="22"/>
      <c r="H804" s="134"/>
      <c r="I804" s="22"/>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row>
    <row r="805" spans="1:60" ht="16.5" customHeight="1" x14ac:dyDescent="0.3">
      <c r="A805" s="22"/>
      <c r="B805" s="22"/>
      <c r="C805" s="22"/>
      <c r="D805" s="166"/>
      <c r="E805" s="22"/>
      <c r="F805" s="22"/>
      <c r="G805" s="22"/>
      <c r="H805" s="134"/>
      <c r="I805" s="22"/>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row>
    <row r="806" spans="1:60" ht="16.5" customHeight="1" x14ac:dyDescent="0.3">
      <c r="A806" s="22"/>
      <c r="B806" s="22"/>
      <c r="C806" s="22"/>
      <c r="D806" s="166"/>
      <c r="E806" s="22"/>
      <c r="F806" s="22"/>
      <c r="G806" s="22"/>
      <c r="H806" s="134"/>
      <c r="I806" s="22"/>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row>
    <row r="807" spans="1:60" ht="16.5" customHeight="1" x14ac:dyDescent="0.3">
      <c r="A807" s="22"/>
      <c r="B807" s="22"/>
      <c r="C807" s="22"/>
      <c r="D807" s="166"/>
      <c r="E807" s="22"/>
      <c r="F807" s="22"/>
      <c r="G807" s="22"/>
      <c r="H807" s="134"/>
      <c r="I807" s="22"/>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row>
    <row r="808" spans="1:60" ht="16.5" customHeight="1" x14ac:dyDescent="0.3">
      <c r="A808" s="22"/>
      <c r="B808" s="22"/>
      <c r="C808" s="22"/>
      <c r="D808" s="166"/>
      <c r="E808" s="22"/>
      <c r="F808" s="22"/>
      <c r="G808" s="22"/>
      <c r="H808" s="134"/>
      <c r="I808" s="22"/>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row>
    <row r="809" spans="1:60" ht="16.5" customHeight="1" x14ac:dyDescent="0.3">
      <c r="A809" s="22"/>
      <c r="B809" s="22"/>
      <c r="C809" s="22"/>
      <c r="D809" s="166"/>
      <c r="E809" s="22"/>
      <c r="F809" s="22"/>
      <c r="G809" s="22"/>
      <c r="H809" s="134"/>
      <c r="I809" s="22"/>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row>
    <row r="810" spans="1:60" ht="16.5" customHeight="1" x14ac:dyDescent="0.3">
      <c r="A810" s="22"/>
      <c r="B810" s="22"/>
      <c r="C810" s="22"/>
      <c r="D810" s="166"/>
      <c r="E810" s="22"/>
      <c r="F810" s="22"/>
      <c r="G810" s="22"/>
      <c r="H810" s="134"/>
      <c r="I810" s="22"/>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row>
    <row r="811" spans="1:60" ht="16.5" customHeight="1" x14ac:dyDescent="0.3">
      <c r="A811" s="22"/>
      <c r="B811" s="22"/>
      <c r="C811" s="22"/>
      <c r="D811" s="166"/>
      <c r="E811" s="22"/>
      <c r="F811" s="22"/>
      <c r="G811" s="22"/>
      <c r="H811" s="134"/>
      <c r="I811" s="22"/>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row>
    <row r="812" spans="1:60" ht="16.5" customHeight="1" x14ac:dyDescent="0.3">
      <c r="A812" s="22"/>
      <c r="B812" s="22"/>
      <c r="C812" s="22"/>
      <c r="D812" s="166"/>
      <c r="E812" s="22"/>
      <c r="F812" s="22"/>
      <c r="G812" s="22"/>
      <c r="H812" s="134"/>
      <c r="I812" s="22"/>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row>
    <row r="813" spans="1:60" ht="16.5" customHeight="1" x14ac:dyDescent="0.3">
      <c r="A813" s="22"/>
      <c r="B813" s="22"/>
      <c r="C813" s="22"/>
      <c r="D813" s="166"/>
      <c r="E813" s="22"/>
      <c r="F813" s="22"/>
      <c r="G813" s="22"/>
      <c r="H813" s="134"/>
      <c r="I813" s="22"/>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row>
    <row r="814" spans="1:60" ht="16.5" customHeight="1" x14ac:dyDescent="0.3">
      <c r="A814" s="22"/>
      <c r="B814" s="22"/>
      <c r="C814" s="22"/>
      <c r="D814" s="166"/>
      <c r="E814" s="22"/>
      <c r="F814" s="22"/>
      <c r="G814" s="22"/>
      <c r="H814" s="134"/>
      <c r="I814" s="22"/>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row>
    <row r="815" spans="1:60" ht="16.5" customHeight="1" x14ac:dyDescent="0.3">
      <c r="A815" s="22"/>
      <c r="B815" s="22"/>
      <c r="C815" s="22"/>
      <c r="D815" s="166"/>
      <c r="E815" s="22"/>
      <c r="F815" s="22"/>
      <c r="G815" s="22"/>
      <c r="H815" s="134"/>
      <c r="I815" s="22"/>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row>
    <row r="816" spans="1:60" ht="16.5" customHeight="1" x14ac:dyDescent="0.3">
      <c r="A816" s="22"/>
      <c r="B816" s="22"/>
      <c r="C816" s="22"/>
      <c r="D816" s="166"/>
      <c r="E816" s="22"/>
      <c r="F816" s="22"/>
      <c r="G816" s="22"/>
      <c r="H816" s="134"/>
      <c r="I816" s="22"/>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row>
    <row r="817" spans="1:60" ht="16.5" customHeight="1" x14ac:dyDescent="0.3">
      <c r="A817" s="22"/>
      <c r="B817" s="22"/>
      <c r="C817" s="22"/>
      <c r="D817" s="166"/>
      <c r="E817" s="22"/>
      <c r="F817" s="22"/>
      <c r="G817" s="22"/>
      <c r="H817" s="134"/>
      <c r="I817" s="22"/>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row>
    <row r="818" spans="1:60" ht="16.5" customHeight="1" x14ac:dyDescent="0.3">
      <c r="A818" s="22"/>
      <c r="B818" s="22"/>
      <c r="C818" s="22"/>
      <c r="D818" s="166"/>
      <c r="E818" s="22"/>
      <c r="F818" s="22"/>
      <c r="G818" s="22"/>
      <c r="H818" s="134"/>
      <c r="I818" s="22"/>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row>
    <row r="819" spans="1:60" ht="16.5" customHeight="1" x14ac:dyDescent="0.3">
      <c r="A819" s="22"/>
      <c r="B819" s="22"/>
      <c r="C819" s="22"/>
      <c r="D819" s="166"/>
      <c r="E819" s="22"/>
      <c r="F819" s="22"/>
      <c r="G819" s="22"/>
      <c r="H819" s="134"/>
      <c r="I819" s="22"/>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row>
    <row r="820" spans="1:60" ht="16.5" customHeight="1" x14ac:dyDescent="0.3">
      <c r="A820" s="22"/>
      <c r="B820" s="22"/>
      <c r="C820" s="22"/>
      <c r="D820" s="166"/>
      <c r="E820" s="22"/>
      <c r="F820" s="22"/>
      <c r="G820" s="22"/>
      <c r="H820" s="134"/>
      <c r="I820" s="22"/>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row>
    <row r="821" spans="1:60" ht="16.5" customHeight="1" x14ac:dyDescent="0.3">
      <c r="A821" s="22"/>
      <c r="B821" s="22"/>
      <c r="C821" s="22"/>
      <c r="D821" s="166"/>
      <c r="E821" s="22"/>
      <c r="F821" s="22"/>
      <c r="G821" s="22"/>
      <c r="H821" s="134"/>
      <c r="I821" s="22"/>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row>
    <row r="822" spans="1:60" ht="16.5" customHeight="1" x14ac:dyDescent="0.3">
      <c r="A822" s="22"/>
      <c r="B822" s="22"/>
      <c r="C822" s="22"/>
      <c r="D822" s="166"/>
      <c r="E822" s="22"/>
      <c r="F822" s="22"/>
      <c r="G822" s="22"/>
      <c r="H822" s="134"/>
      <c r="I822" s="22"/>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row>
    <row r="823" spans="1:60" ht="16.5" customHeight="1" x14ac:dyDescent="0.3">
      <c r="A823" s="22"/>
      <c r="B823" s="22"/>
      <c r="C823" s="22"/>
      <c r="D823" s="166"/>
      <c r="E823" s="22"/>
      <c r="F823" s="22"/>
      <c r="G823" s="22"/>
      <c r="H823" s="134"/>
      <c r="I823" s="22"/>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row>
    <row r="824" spans="1:60" ht="16.5" customHeight="1" x14ac:dyDescent="0.3">
      <c r="A824" s="22"/>
      <c r="B824" s="22"/>
      <c r="C824" s="22"/>
      <c r="D824" s="166"/>
      <c r="E824" s="22"/>
      <c r="F824" s="22"/>
      <c r="G824" s="22"/>
      <c r="H824" s="134"/>
      <c r="I824" s="22"/>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row>
    <row r="825" spans="1:60" ht="16.5" customHeight="1" x14ac:dyDescent="0.3">
      <c r="A825" s="22"/>
      <c r="B825" s="22"/>
      <c r="C825" s="22"/>
      <c r="D825" s="166"/>
      <c r="E825" s="22"/>
      <c r="F825" s="22"/>
      <c r="G825" s="22"/>
      <c r="H825" s="134"/>
      <c r="I825" s="22"/>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row>
    <row r="826" spans="1:60" ht="16.5" customHeight="1" x14ac:dyDescent="0.3">
      <c r="A826" s="22"/>
      <c r="B826" s="22"/>
      <c r="C826" s="22"/>
      <c r="D826" s="166"/>
      <c r="E826" s="22"/>
      <c r="F826" s="22"/>
      <c r="G826" s="22"/>
      <c r="H826" s="134"/>
      <c r="I826" s="22"/>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row>
    <row r="827" spans="1:60" ht="16.5" customHeight="1" x14ac:dyDescent="0.3">
      <c r="A827" s="22"/>
      <c r="B827" s="22"/>
      <c r="C827" s="22"/>
      <c r="D827" s="166"/>
      <c r="E827" s="22"/>
      <c r="F827" s="22"/>
      <c r="G827" s="22"/>
      <c r="H827" s="134"/>
      <c r="I827" s="22"/>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row>
    <row r="828" spans="1:60" ht="16.5" customHeight="1" x14ac:dyDescent="0.3">
      <c r="A828" s="22"/>
      <c r="B828" s="22"/>
      <c r="C828" s="22"/>
      <c r="D828" s="166"/>
      <c r="E828" s="22"/>
      <c r="F828" s="22"/>
      <c r="G828" s="22"/>
      <c r="H828" s="134"/>
      <c r="I828" s="22"/>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row>
    <row r="829" spans="1:60" ht="16.5" customHeight="1" x14ac:dyDescent="0.3">
      <c r="A829" s="22"/>
      <c r="B829" s="22"/>
      <c r="C829" s="22"/>
      <c r="D829" s="166"/>
      <c r="E829" s="22"/>
      <c r="F829" s="22"/>
      <c r="G829" s="22"/>
      <c r="H829" s="134"/>
      <c r="I829" s="22"/>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row>
    <row r="830" spans="1:60" ht="16.5" customHeight="1" x14ac:dyDescent="0.3">
      <c r="A830" s="22"/>
      <c r="B830" s="22"/>
      <c r="C830" s="22"/>
      <c r="D830" s="166"/>
      <c r="E830" s="22"/>
      <c r="F830" s="22"/>
      <c r="G830" s="22"/>
      <c r="H830" s="134"/>
      <c r="I830" s="22"/>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row>
    <row r="831" spans="1:60" ht="16.5" customHeight="1" x14ac:dyDescent="0.3">
      <c r="A831" s="22"/>
      <c r="B831" s="22"/>
      <c r="C831" s="22"/>
      <c r="D831" s="166"/>
      <c r="E831" s="22"/>
      <c r="F831" s="22"/>
      <c r="G831" s="22"/>
      <c r="H831" s="134"/>
      <c r="I831" s="22"/>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row>
    <row r="832" spans="1:60" ht="16.5" customHeight="1" x14ac:dyDescent="0.3">
      <c r="A832" s="22"/>
      <c r="B832" s="22"/>
      <c r="C832" s="22"/>
      <c r="D832" s="166"/>
      <c r="E832" s="22"/>
      <c r="F832" s="22"/>
      <c r="G832" s="22"/>
      <c r="H832" s="134"/>
      <c r="I832" s="22"/>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row>
    <row r="833" spans="1:60" ht="16.5" customHeight="1" x14ac:dyDescent="0.3">
      <c r="A833" s="22"/>
      <c r="B833" s="22"/>
      <c r="C833" s="22"/>
      <c r="D833" s="166"/>
      <c r="E833" s="22"/>
      <c r="F833" s="22"/>
      <c r="G833" s="22"/>
      <c r="H833" s="134"/>
      <c r="I833" s="22"/>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row>
    <row r="834" spans="1:60" ht="16.5" customHeight="1" x14ac:dyDescent="0.3">
      <c r="A834" s="22"/>
      <c r="B834" s="22"/>
      <c r="C834" s="22"/>
      <c r="D834" s="166"/>
      <c r="E834" s="22"/>
      <c r="F834" s="22"/>
      <c r="G834" s="22"/>
      <c r="H834" s="134"/>
      <c r="I834" s="22"/>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row>
    <row r="835" spans="1:60" ht="16.5" customHeight="1" x14ac:dyDescent="0.3">
      <c r="A835" s="22"/>
      <c r="B835" s="22"/>
      <c r="C835" s="22"/>
      <c r="D835" s="166"/>
      <c r="E835" s="22"/>
      <c r="F835" s="22"/>
      <c r="G835" s="22"/>
      <c r="H835" s="134"/>
      <c r="I835" s="22"/>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row>
    <row r="836" spans="1:60" ht="16.5" customHeight="1" x14ac:dyDescent="0.3">
      <c r="A836" s="22"/>
      <c r="B836" s="22"/>
      <c r="C836" s="22"/>
      <c r="D836" s="166"/>
      <c r="E836" s="22"/>
      <c r="F836" s="22"/>
      <c r="G836" s="22"/>
      <c r="H836" s="134"/>
      <c r="I836" s="22"/>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row>
    <row r="837" spans="1:60" ht="16.5" customHeight="1" x14ac:dyDescent="0.3">
      <c r="A837" s="22"/>
      <c r="B837" s="22"/>
      <c r="C837" s="22"/>
      <c r="D837" s="166"/>
      <c r="E837" s="22"/>
      <c r="F837" s="22"/>
      <c r="G837" s="22"/>
      <c r="H837" s="134"/>
      <c r="I837" s="22"/>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row>
    <row r="838" spans="1:60" ht="16.5" customHeight="1" x14ac:dyDescent="0.3">
      <c r="A838" s="22"/>
      <c r="B838" s="22"/>
      <c r="C838" s="22"/>
      <c r="D838" s="166"/>
      <c r="E838" s="22"/>
      <c r="F838" s="22"/>
      <c r="G838" s="22"/>
      <c r="H838" s="134"/>
      <c r="I838" s="22"/>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row>
    <row r="839" spans="1:60" ht="16.5" customHeight="1" x14ac:dyDescent="0.3">
      <c r="A839" s="22"/>
      <c r="B839" s="22"/>
      <c r="C839" s="22"/>
      <c r="D839" s="166"/>
      <c r="E839" s="22"/>
      <c r="F839" s="22"/>
      <c r="G839" s="22"/>
      <c r="H839" s="134"/>
      <c r="I839" s="22"/>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row>
    <row r="840" spans="1:60" ht="16.5" customHeight="1" x14ac:dyDescent="0.3">
      <c r="A840" s="22"/>
      <c r="B840" s="22"/>
      <c r="C840" s="22"/>
      <c r="D840" s="166"/>
      <c r="E840" s="22"/>
      <c r="F840" s="22"/>
      <c r="G840" s="22"/>
      <c r="H840" s="134"/>
      <c r="I840" s="22"/>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row>
    <row r="841" spans="1:60" ht="16.5" customHeight="1" x14ac:dyDescent="0.3">
      <c r="A841" s="22"/>
      <c r="B841" s="22"/>
      <c r="C841" s="22"/>
      <c r="D841" s="166"/>
      <c r="E841" s="22"/>
      <c r="F841" s="22"/>
      <c r="G841" s="22"/>
      <c r="H841" s="134"/>
      <c r="I841" s="22"/>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row>
    <row r="842" spans="1:60" ht="16.5" customHeight="1" x14ac:dyDescent="0.3">
      <c r="A842" s="22"/>
      <c r="B842" s="22"/>
      <c r="C842" s="22"/>
      <c r="D842" s="166"/>
      <c r="E842" s="22"/>
      <c r="F842" s="22"/>
      <c r="G842" s="22"/>
      <c r="H842" s="134"/>
      <c r="I842" s="22"/>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row>
    <row r="843" spans="1:60" ht="16.5" customHeight="1" x14ac:dyDescent="0.3">
      <c r="A843" s="22"/>
      <c r="B843" s="22"/>
      <c r="C843" s="22"/>
      <c r="D843" s="166"/>
      <c r="E843" s="22"/>
      <c r="F843" s="22"/>
      <c r="G843" s="22"/>
      <c r="H843" s="134"/>
      <c r="I843" s="22"/>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row>
    <row r="844" spans="1:60" ht="16.5" customHeight="1" x14ac:dyDescent="0.3">
      <c r="A844" s="22"/>
      <c r="B844" s="22"/>
      <c r="C844" s="22"/>
      <c r="D844" s="166"/>
      <c r="E844" s="22"/>
      <c r="F844" s="22"/>
      <c r="G844" s="22"/>
      <c r="H844" s="134"/>
      <c r="I844" s="22"/>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row>
    <row r="845" spans="1:60" ht="16.5" customHeight="1" x14ac:dyDescent="0.3">
      <c r="A845" s="22"/>
      <c r="B845" s="22"/>
      <c r="C845" s="22"/>
      <c r="D845" s="166"/>
      <c r="E845" s="22"/>
      <c r="F845" s="22"/>
      <c r="G845" s="22"/>
      <c r="H845" s="134"/>
      <c r="I845" s="22"/>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row>
    <row r="846" spans="1:60" ht="16.5" customHeight="1" x14ac:dyDescent="0.3">
      <c r="A846" s="22"/>
      <c r="B846" s="22"/>
      <c r="C846" s="22"/>
      <c r="D846" s="166"/>
      <c r="E846" s="22"/>
      <c r="F846" s="22"/>
      <c r="G846" s="22"/>
      <c r="H846" s="134"/>
      <c r="I846" s="22"/>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row>
    <row r="847" spans="1:60" ht="16.5" customHeight="1" x14ac:dyDescent="0.3">
      <c r="A847" s="22"/>
      <c r="B847" s="22"/>
      <c r="C847" s="22"/>
      <c r="D847" s="166"/>
      <c r="E847" s="22"/>
      <c r="F847" s="22"/>
      <c r="G847" s="22"/>
      <c r="H847" s="134"/>
      <c r="I847" s="22"/>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row>
    <row r="848" spans="1:60" ht="16.5" customHeight="1" x14ac:dyDescent="0.3">
      <c r="A848" s="22"/>
      <c r="B848" s="22"/>
      <c r="C848" s="22"/>
      <c r="D848" s="166"/>
      <c r="E848" s="22"/>
      <c r="F848" s="22"/>
      <c r="G848" s="22"/>
      <c r="H848" s="134"/>
      <c r="I848" s="22"/>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row>
    <row r="849" spans="1:60" ht="16.5" customHeight="1" x14ac:dyDescent="0.3">
      <c r="A849" s="22"/>
      <c r="B849" s="22"/>
      <c r="C849" s="22"/>
      <c r="D849" s="166"/>
      <c r="E849" s="22"/>
      <c r="F849" s="22"/>
      <c r="G849" s="22"/>
      <c r="H849" s="134"/>
      <c r="I849" s="22"/>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row>
    <row r="850" spans="1:60" ht="16.5" customHeight="1" x14ac:dyDescent="0.3">
      <c r="A850" s="22"/>
      <c r="B850" s="22"/>
      <c r="C850" s="22"/>
      <c r="D850" s="166"/>
      <c r="E850" s="22"/>
      <c r="F850" s="22"/>
      <c r="G850" s="22"/>
      <c r="H850" s="134"/>
      <c r="I850" s="22"/>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row>
    <row r="851" spans="1:60" ht="16.5" customHeight="1" x14ac:dyDescent="0.3">
      <c r="A851" s="22"/>
      <c r="B851" s="22"/>
      <c r="C851" s="22"/>
      <c r="D851" s="166"/>
      <c r="E851" s="22"/>
      <c r="F851" s="22"/>
      <c r="G851" s="22"/>
      <c r="H851" s="134"/>
      <c r="I851" s="22"/>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row>
    <row r="852" spans="1:60" ht="16.5" customHeight="1" x14ac:dyDescent="0.3">
      <c r="A852" s="22"/>
      <c r="B852" s="22"/>
      <c r="C852" s="22"/>
      <c r="D852" s="166"/>
      <c r="E852" s="22"/>
      <c r="F852" s="22"/>
      <c r="G852" s="22"/>
      <c r="H852" s="134"/>
      <c r="I852" s="22"/>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row>
    <row r="853" spans="1:60" ht="16.5" customHeight="1" x14ac:dyDescent="0.3">
      <c r="A853" s="22"/>
      <c r="B853" s="22"/>
      <c r="C853" s="22"/>
      <c r="D853" s="166"/>
      <c r="E853" s="22"/>
      <c r="F853" s="22"/>
      <c r="G853" s="22"/>
      <c r="H853" s="134"/>
      <c r="I853" s="22"/>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row>
    <row r="854" spans="1:60" ht="16.5" customHeight="1" x14ac:dyDescent="0.3">
      <c r="A854" s="22"/>
      <c r="B854" s="22"/>
      <c r="C854" s="22"/>
      <c r="D854" s="166"/>
      <c r="E854" s="22"/>
      <c r="F854" s="22"/>
      <c r="G854" s="22"/>
      <c r="H854" s="134"/>
      <c r="I854" s="22"/>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row>
    <row r="855" spans="1:60" ht="16.5" customHeight="1" x14ac:dyDescent="0.3">
      <c r="A855" s="22"/>
      <c r="B855" s="22"/>
      <c r="C855" s="22"/>
      <c r="D855" s="166"/>
      <c r="E855" s="22"/>
      <c r="F855" s="22"/>
      <c r="G855" s="22"/>
      <c r="H855" s="134"/>
      <c r="I855" s="22"/>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row>
    <row r="856" spans="1:60" ht="16.5" customHeight="1" x14ac:dyDescent="0.3">
      <c r="A856" s="22"/>
      <c r="B856" s="22"/>
      <c r="C856" s="22"/>
      <c r="D856" s="166"/>
      <c r="E856" s="22"/>
      <c r="F856" s="22"/>
      <c r="G856" s="22"/>
      <c r="H856" s="134"/>
      <c r="I856" s="22"/>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row>
    <row r="857" spans="1:60" ht="16.5" customHeight="1" x14ac:dyDescent="0.3">
      <c r="A857" s="22"/>
      <c r="B857" s="22"/>
      <c r="C857" s="22"/>
      <c r="D857" s="166"/>
      <c r="E857" s="22"/>
      <c r="F857" s="22"/>
      <c r="G857" s="22"/>
      <c r="H857" s="134"/>
      <c r="I857" s="22"/>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row>
    <row r="858" spans="1:60" ht="16.5" customHeight="1" x14ac:dyDescent="0.3">
      <c r="A858" s="22"/>
      <c r="B858" s="22"/>
      <c r="C858" s="22"/>
      <c r="D858" s="166"/>
      <c r="E858" s="22"/>
      <c r="F858" s="22"/>
      <c r="G858" s="22"/>
      <c r="H858" s="134"/>
      <c r="I858" s="22"/>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row>
    <row r="859" spans="1:60" ht="16.5" customHeight="1" x14ac:dyDescent="0.3">
      <c r="A859" s="22"/>
      <c r="B859" s="22"/>
      <c r="C859" s="22"/>
      <c r="D859" s="166"/>
      <c r="E859" s="22"/>
      <c r="F859" s="22"/>
      <c r="G859" s="22"/>
      <c r="H859" s="134"/>
      <c r="I859" s="22"/>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row>
    <row r="860" spans="1:60" ht="16.5" customHeight="1" x14ac:dyDescent="0.3">
      <c r="A860" s="22"/>
      <c r="B860" s="22"/>
      <c r="C860" s="22"/>
      <c r="D860" s="166"/>
      <c r="E860" s="22"/>
      <c r="F860" s="22"/>
      <c r="G860" s="22"/>
      <c r="H860" s="134"/>
      <c r="I860" s="22"/>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row>
    <row r="861" spans="1:60" ht="16.5" customHeight="1" x14ac:dyDescent="0.3">
      <c r="A861" s="22"/>
      <c r="B861" s="22"/>
      <c r="C861" s="22"/>
      <c r="D861" s="166"/>
      <c r="E861" s="22"/>
      <c r="F861" s="22"/>
      <c r="G861" s="22"/>
      <c r="H861" s="134"/>
      <c r="I861" s="22"/>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row>
    <row r="862" spans="1:60" ht="16.5" customHeight="1" x14ac:dyDescent="0.3">
      <c r="A862" s="22"/>
      <c r="B862" s="22"/>
      <c r="C862" s="22"/>
      <c r="D862" s="166"/>
      <c r="E862" s="22"/>
      <c r="F862" s="22"/>
      <c r="G862" s="22"/>
      <c r="H862" s="134"/>
      <c r="I862" s="22"/>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row>
    <row r="863" spans="1:60" ht="16.5" customHeight="1" x14ac:dyDescent="0.3">
      <c r="A863" s="22"/>
      <c r="B863" s="22"/>
      <c r="C863" s="22"/>
      <c r="D863" s="166"/>
      <c r="E863" s="22"/>
      <c r="F863" s="22"/>
      <c r="G863" s="22"/>
      <c r="H863" s="134"/>
      <c r="I863" s="22"/>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row>
    <row r="864" spans="1:60" ht="16.5" customHeight="1" x14ac:dyDescent="0.3">
      <c r="A864" s="22"/>
      <c r="B864" s="22"/>
      <c r="C864" s="22"/>
      <c r="D864" s="166"/>
      <c r="E864" s="22"/>
      <c r="F864" s="22"/>
      <c r="G864" s="22"/>
      <c r="H864" s="134"/>
      <c r="I864" s="22"/>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row>
    <row r="865" spans="1:60" ht="16.5" customHeight="1" x14ac:dyDescent="0.3">
      <c r="A865" s="22"/>
      <c r="B865" s="22"/>
      <c r="C865" s="22"/>
      <c r="D865" s="166"/>
      <c r="E865" s="22"/>
      <c r="F865" s="22"/>
      <c r="G865" s="22"/>
      <c r="H865" s="134"/>
      <c r="I865" s="22"/>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row>
    <row r="866" spans="1:60" ht="16.5" customHeight="1" x14ac:dyDescent="0.3">
      <c r="A866" s="22"/>
      <c r="B866" s="22"/>
      <c r="C866" s="22"/>
      <c r="D866" s="166"/>
      <c r="E866" s="22"/>
      <c r="F866" s="22"/>
      <c r="G866" s="22"/>
      <c r="H866" s="134"/>
      <c r="I866" s="22"/>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row>
    <row r="867" spans="1:60" ht="16.5" customHeight="1" x14ac:dyDescent="0.3">
      <c r="A867" s="22"/>
      <c r="B867" s="22"/>
      <c r="C867" s="22"/>
      <c r="D867" s="166"/>
      <c r="E867" s="22"/>
      <c r="F867" s="22"/>
      <c r="G867" s="22"/>
      <c r="H867" s="134"/>
      <c r="I867" s="22"/>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row>
    <row r="868" spans="1:60" ht="16.5" customHeight="1" x14ac:dyDescent="0.3">
      <c r="A868" s="22"/>
      <c r="B868" s="22"/>
      <c r="C868" s="22"/>
      <c r="D868" s="166"/>
      <c r="E868" s="22"/>
      <c r="F868" s="22"/>
      <c r="G868" s="22"/>
      <c r="H868" s="134"/>
      <c r="I868" s="22"/>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row>
    <row r="869" spans="1:60" ht="16.5" customHeight="1" x14ac:dyDescent="0.3">
      <c r="A869" s="22"/>
      <c r="B869" s="22"/>
      <c r="C869" s="22"/>
      <c r="D869" s="166"/>
      <c r="E869" s="22"/>
      <c r="F869" s="22"/>
      <c r="G869" s="22"/>
      <c r="H869" s="134"/>
      <c r="I869" s="22"/>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row>
    <row r="870" spans="1:60" ht="16.5" customHeight="1" x14ac:dyDescent="0.3">
      <c r="A870" s="22"/>
      <c r="B870" s="22"/>
      <c r="C870" s="22"/>
      <c r="D870" s="166"/>
      <c r="E870" s="22"/>
      <c r="F870" s="22"/>
      <c r="G870" s="22"/>
      <c r="H870" s="134"/>
      <c r="I870" s="22"/>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row>
    <row r="871" spans="1:60" ht="16.5" customHeight="1" x14ac:dyDescent="0.3">
      <c r="A871" s="22"/>
      <c r="B871" s="22"/>
      <c r="C871" s="22"/>
      <c r="D871" s="166"/>
      <c r="E871" s="22"/>
      <c r="F871" s="22"/>
      <c r="G871" s="22"/>
      <c r="H871" s="134"/>
      <c r="I871" s="22"/>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row>
    <row r="872" spans="1:60" ht="16.5" customHeight="1" x14ac:dyDescent="0.3">
      <c r="A872" s="22"/>
      <c r="B872" s="22"/>
      <c r="C872" s="22"/>
      <c r="D872" s="166"/>
      <c r="E872" s="22"/>
      <c r="F872" s="22"/>
      <c r="G872" s="22"/>
      <c r="H872" s="134"/>
      <c r="I872" s="22"/>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row>
    <row r="873" spans="1:60" ht="16.5" customHeight="1" x14ac:dyDescent="0.3">
      <c r="A873" s="22"/>
      <c r="B873" s="22"/>
      <c r="C873" s="22"/>
      <c r="D873" s="166"/>
      <c r="E873" s="22"/>
      <c r="F873" s="22"/>
      <c r="G873" s="22"/>
      <c r="H873" s="134"/>
      <c r="I873" s="22"/>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row>
    <row r="874" spans="1:60" ht="16.5" customHeight="1" x14ac:dyDescent="0.3">
      <c r="A874" s="22"/>
      <c r="B874" s="22"/>
      <c r="C874" s="22"/>
      <c r="D874" s="166"/>
      <c r="E874" s="22"/>
      <c r="F874" s="22"/>
      <c r="G874" s="22"/>
      <c r="H874" s="134"/>
      <c r="I874" s="22"/>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row>
    <row r="875" spans="1:60" ht="16.5" customHeight="1" x14ac:dyDescent="0.3">
      <c r="A875" s="22"/>
      <c r="B875" s="22"/>
      <c r="C875" s="22"/>
      <c r="D875" s="166"/>
      <c r="E875" s="22"/>
      <c r="F875" s="22"/>
      <c r="G875" s="22"/>
      <c r="H875" s="134"/>
      <c r="I875" s="22"/>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row>
    <row r="876" spans="1:60" ht="16.5" customHeight="1" x14ac:dyDescent="0.3">
      <c r="A876" s="22"/>
      <c r="B876" s="22"/>
      <c r="C876" s="22"/>
      <c r="D876" s="166"/>
      <c r="E876" s="22"/>
      <c r="F876" s="22"/>
      <c r="G876" s="22"/>
      <c r="H876" s="134"/>
      <c r="I876" s="22"/>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row>
    <row r="877" spans="1:60" ht="16.5" customHeight="1" x14ac:dyDescent="0.3">
      <c r="A877" s="22"/>
      <c r="B877" s="22"/>
      <c r="C877" s="22"/>
      <c r="D877" s="166"/>
      <c r="E877" s="22"/>
      <c r="F877" s="22"/>
      <c r="G877" s="22"/>
      <c r="H877" s="134"/>
      <c r="I877" s="22"/>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row>
    <row r="878" spans="1:60" ht="16.5" customHeight="1" x14ac:dyDescent="0.3">
      <c r="A878" s="22"/>
      <c r="B878" s="22"/>
      <c r="C878" s="22"/>
      <c r="D878" s="166"/>
      <c r="E878" s="22"/>
      <c r="F878" s="22"/>
      <c r="G878" s="22"/>
      <c r="H878" s="134"/>
      <c r="I878" s="22"/>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row>
    <row r="879" spans="1:60" ht="16.5" customHeight="1" x14ac:dyDescent="0.3">
      <c r="A879" s="22"/>
      <c r="B879" s="22"/>
      <c r="C879" s="22"/>
      <c r="D879" s="166"/>
      <c r="E879" s="22"/>
      <c r="F879" s="22"/>
      <c r="G879" s="22"/>
      <c r="H879" s="134"/>
      <c r="I879" s="22"/>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row>
    <row r="880" spans="1:60" ht="16.5" customHeight="1" x14ac:dyDescent="0.3">
      <c r="A880" s="22"/>
      <c r="B880" s="22"/>
      <c r="C880" s="22"/>
      <c r="D880" s="166"/>
      <c r="E880" s="22"/>
      <c r="F880" s="22"/>
      <c r="G880" s="22"/>
      <c r="H880" s="134"/>
      <c r="I880" s="22"/>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row>
    <row r="881" spans="1:60" ht="16.5" customHeight="1" x14ac:dyDescent="0.3">
      <c r="A881" s="22"/>
      <c r="B881" s="22"/>
      <c r="C881" s="22"/>
      <c r="D881" s="166"/>
      <c r="E881" s="22"/>
      <c r="F881" s="22"/>
      <c r="G881" s="22"/>
      <c r="H881" s="134"/>
      <c r="I881" s="22"/>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row>
    <row r="882" spans="1:60" ht="16.5" customHeight="1" x14ac:dyDescent="0.3">
      <c r="A882" s="22"/>
      <c r="B882" s="22"/>
      <c r="C882" s="22"/>
      <c r="D882" s="166"/>
      <c r="E882" s="22"/>
      <c r="F882" s="22"/>
      <c r="G882" s="22"/>
      <c r="H882" s="134"/>
      <c r="I882" s="22"/>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row>
    <row r="883" spans="1:60" ht="16.5" customHeight="1" x14ac:dyDescent="0.3">
      <c r="A883" s="22"/>
      <c r="B883" s="22"/>
      <c r="C883" s="22"/>
      <c r="D883" s="166"/>
      <c r="E883" s="22"/>
      <c r="F883" s="22"/>
      <c r="G883" s="22"/>
      <c r="H883" s="134"/>
      <c r="I883" s="22"/>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row>
    <row r="884" spans="1:60" ht="16.5" customHeight="1" x14ac:dyDescent="0.3">
      <c r="A884" s="22"/>
      <c r="B884" s="22"/>
      <c r="C884" s="22"/>
      <c r="D884" s="166"/>
      <c r="E884" s="22"/>
      <c r="F884" s="22"/>
      <c r="G884" s="22"/>
      <c r="H884" s="134"/>
      <c r="I884" s="22"/>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row>
    <row r="885" spans="1:60" ht="16.5" customHeight="1" x14ac:dyDescent="0.3">
      <c r="A885" s="22"/>
      <c r="B885" s="22"/>
      <c r="C885" s="22"/>
      <c r="D885" s="166"/>
      <c r="E885" s="22"/>
      <c r="F885" s="22"/>
      <c r="G885" s="22"/>
      <c r="H885" s="134"/>
      <c r="I885" s="22"/>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row>
    <row r="886" spans="1:60" ht="16.5" customHeight="1" x14ac:dyDescent="0.3">
      <c r="A886" s="22"/>
      <c r="B886" s="22"/>
      <c r="C886" s="22"/>
      <c r="D886" s="166"/>
      <c r="E886" s="22"/>
      <c r="F886" s="22"/>
      <c r="G886" s="22"/>
      <c r="H886" s="134"/>
      <c r="I886" s="22"/>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row>
    <row r="887" spans="1:60" ht="16.5" customHeight="1" x14ac:dyDescent="0.3">
      <c r="A887" s="22"/>
      <c r="B887" s="22"/>
      <c r="C887" s="22"/>
      <c r="D887" s="166"/>
      <c r="E887" s="22"/>
      <c r="F887" s="22"/>
      <c r="G887" s="22"/>
      <c r="H887" s="134"/>
      <c r="I887" s="22"/>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row>
    <row r="888" spans="1:60" ht="16.5" customHeight="1" x14ac:dyDescent="0.3">
      <c r="A888" s="22"/>
      <c r="B888" s="22"/>
      <c r="C888" s="22"/>
      <c r="D888" s="166"/>
      <c r="E888" s="22"/>
      <c r="F888" s="22"/>
      <c r="G888" s="22"/>
      <c r="H888" s="134"/>
      <c r="I888" s="22"/>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row>
    <row r="889" spans="1:60" ht="16.5" customHeight="1" x14ac:dyDescent="0.3">
      <c r="A889" s="22"/>
      <c r="B889" s="22"/>
      <c r="C889" s="22"/>
      <c r="D889" s="166"/>
      <c r="E889" s="22"/>
      <c r="F889" s="22"/>
      <c r="G889" s="22"/>
      <c r="H889" s="134"/>
      <c r="I889" s="22"/>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row>
    <row r="890" spans="1:60" ht="16.5" customHeight="1" x14ac:dyDescent="0.3">
      <c r="A890" s="22"/>
      <c r="B890" s="22"/>
      <c r="C890" s="22"/>
      <c r="D890" s="166"/>
      <c r="E890" s="22"/>
      <c r="F890" s="22"/>
      <c r="G890" s="22"/>
      <c r="H890" s="134"/>
      <c r="I890" s="22"/>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row>
    <row r="891" spans="1:60" ht="16.5" customHeight="1" x14ac:dyDescent="0.3">
      <c r="A891" s="22"/>
      <c r="B891" s="22"/>
      <c r="C891" s="22"/>
      <c r="D891" s="166"/>
      <c r="E891" s="22"/>
      <c r="F891" s="22"/>
      <c r="G891" s="22"/>
      <c r="H891" s="134"/>
      <c r="I891" s="22"/>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row>
    <row r="892" spans="1:60" ht="16.5" customHeight="1" x14ac:dyDescent="0.3">
      <c r="A892" s="22"/>
      <c r="B892" s="22"/>
      <c r="C892" s="22"/>
      <c r="D892" s="166"/>
      <c r="E892" s="22"/>
      <c r="F892" s="22"/>
      <c r="G892" s="22"/>
      <c r="H892" s="134"/>
      <c r="I892" s="22"/>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row>
    <row r="893" spans="1:60" ht="16.5" customHeight="1" x14ac:dyDescent="0.3">
      <c r="A893" s="22"/>
      <c r="B893" s="22"/>
      <c r="C893" s="22"/>
      <c r="D893" s="166"/>
      <c r="E893" s="22"/>
      <c r="F893" s="22"/>
      <c r="G893" s="22"/>
      <c r="H893" s="134"/>
      <c r="I893" s="22"/>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row>
    <row r="894" spans="1:60" ht="16.5" customHeight="1" x14ac:dyDescent="0.3">
      <c r="A894" s="22"/>
      <c r="B894" s="22"/>
      <c r="C894" s="22"/>
      <c r="D894" s="166"/>
      <c r="E894" s="22"/>
      <c r="F894" s="22"/>
      <c r="G894" s="22"/>
      <c r="H894" s="134"/>
      <c r="I894" s="22"/>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row>
    <row r="895" spans="1:60" ht="16.5" customHeight="1" x14ac:dyDescent="0.3">
      <c r="A895" s="22"/>
      <c r="B895" s="22"/>
      <c r="C895" s="22"/>
      <c r="D895" s="166"/>
      <c r="E895" s="22"/>
      <c r="F895" s="22"/>
      <c r="G895" s="22"/>
      <c r="H895" s="134"/>
      <c r="I895" s="22"/>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row>
    <row r="896" spans="1:60" ht="16.5" customHeight="1" x14ac:dyDescent="0.3">
      <c r="A896" s="22"/>
      <c r="B896" s="22"/>
      <c r="C896" s="22"/>
      <c r="D896" s="166"/>
      <c r="E896" s="22"/>
      <c r="F896" s="22"/>
      <c r="G896" s="22"/>
      <c r="H896" s="134"/>
      <c r="I896" s="22"/>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row>
    <row r="897" spans="1:60" ht="16.5" customHeight="1" x14ac:dyDescent="0.3">
      <c r="A897" s="22"/>
      <c r="B897" s="22"/>
      <c r="C897" s="22"/>
      <c r="D897" s="166"/>
      <c r="E897" s="22"/>
      <c r="F897" s="22"/>
      <c r="G897" s="22"/>
      <c r="H897" s="134"/>
      <c r="I897" s="22"/>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row>
    <row r="898" spans="1:60" ht="16.5" customHeight="1" x14ac:dyDescent="0.3">
      <c r="A898" s="22"/>
      <c r="B898" s="22"/>
      <c r="C898" s="22"/>
      <c r="D898" s="166"/>
      <c r="E898" s="22"/>
      <c r="F898" s="22"/>
      <c r="G898" s="22"/>
      <c r="H898" s="134"/>
      <c r="I898" s="22"/>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row>
    <row r="899" spans="1:60" ht="16.5" customHeight="1" x14ac:dyDescent="0.3">
      <c r="A899" s="22"/>
      <c r="B899" s="22"/>
      <c r="C899" s="22"/>
      <c r="D899" s="166"/>
      <c r="E899" s="22"/>
      <c r="F899" s="22"/>
      <c r="G899" s="22"/>
      <c r="H899" s="134"/>
      <c r="I899" s="22"/>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row>
    <row r="900" spans="1:60" ht="16.5" customHeight="1" x14ac:dyDescent="0.3">
      <c r="A900" s="22"/>
      <c r="B900" s="22"/>
      <c r="C900" s="22"/>
      <c r="D900" s="166"/>
      <c r="E900" s="22"/>
      <c r="F900" s="22"/>
      <c r="G900" s="22"/>
      <c r="H900" s="134"/>
      <c r="I900" s="22"/>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row>
    <row r="901" spans="1:60" ht="16.5" customHeight="1" x14ac:dyDescent="0.3">
      <c r="A901" s="22"/>
      <c r="B901" s="22"/>
      <c r="C901" s="22"/>
      <c r="D901" s="166"/>
      <c r="E901" s="22"/>
      <c r="F901" s="22"/>
      <c r="G901" s="22"/>
      <c r="H901" s="134"/>
      <c r="I901" s="22"/>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row>
    <row r="902" spans="1:60" ht="16.5" customHeight="1" x14ac:dyDescent="0.3">
      <c r="A902" s="22"/>
      <c r="B902" s="22"/>
      <c r="C902" s="22"/>
      <c r="D902" s="166"/>
      <c r="E902" s="22"/>
      <c r="F902" s="22"/>
      <c r="G902" s="22"/>
      <c r="H902" s="134"/>
      <c r="I902" s="22"/>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row>
    <row r="903" spans="1:60" ht="16.5" customHeight="1" x14ac:dyDescent="0.3">
      <c r="A903" s="22"/>
      <c r="B903" s="22"/>
      <c r="C903" s="22"/>
      <c r="D903" s="166"/>
      <c r="E903" s="22"/>
      <c r="F903" s="22"/>
      <c r="G903" s="22"/>
      <c r="H903" s="134"/>
      <c r="I903" s="22"/>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row>
    <row r="904" spans="1:60" ht="16.5" customHeight="1" x14ac:dyDescent="0.3">
      <c r="A904" s="22"/>
      <c r="B904" s="22"/>
      <c r="C904" s="22"/>
      <c r="D904" s="166"/>
      <c r="E904" s="22"/>
      <c r="F904" s="22"/>
      <c r="G904" s="22"/>
      <c r="H904" s="134"/>
      <c r="I904" s="22"/>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row>
    <row r="905" spans="1:60" ht="16.5" customHeight="1" x14ac:dyDescent="0.3">
      <c r="A905" s="22"/>
      <c r="B905" s="22"/>
      <c r="C905" s="22"/>
      <c r="D905" s="166"/>
      <c r="E905" s="22"/>
      <c r="F905" s="22"/>
      <c r="G905" s="22"/>
      <c r="H905" s="134"/>
      <c r="I905" s="22"/>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row>
    <row r="906" spans="1:60" ht="16.5" customHeight="1" x14ac:dyDescent="0.3">
      <c r="A906" s="22"/>
      <c r="B906" s="22"/>
      <c r="C906" s="22"/>
      <c r="D906" s="166"/>
      <c r="E906" s="22"/>
      <c r="F906" s="22"/>
      <c r="G906" s="22"/>
      <c r="H906" s="134"/>
      <c r="I906" s="22"/>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row>
    <row r="907" spans="1:60" ht="16.5" customHeight="1" x14ac:dyDescent="0.3">
      <c r="A907" s="22"/>
      <c r="B907" s="22"/>
      <c r="C907" s="22"/>
      <c r="D907" s="166"/>
      <c r="E907" s="22"/>
      <c r="F907" s="22"/>
      <c r="G907" s="22"/>
      <c r="H907" s="134"/>
      <c r="I907" s="22"/>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row>
    <row r="908" spans="1:60" ht="16.5" customHeight="1" x14ac:dyDescent="0.3">
      <c r="A908" s="22"/>
      <c r="B908" s="22"/>
      <c r="C908" s="22"/>
      <c r="D908" s="166"/>
      <c r="E908" s="22"/>
      <c r="F908" s="22"/>
      <c r="G908" s="22"/>
      <c r="H908" s="134"/>
      <c r="I908" s="22"/>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row>
    <row r="909" spans="1:60" ht="16.5" customHeight="1" x14ac:dyDescent="0.3">
      <c r="A909" s="22"/>
      <c r="B909" s="22"/>
      <c r="C909" s="22"/>
      <c r="D909" s="166"/>
      <c r="E909" s="22"/>
      <c r="F909" s="22"/>
      <c r="G909" s="22"/>
      <c r="H909" s="134"/>
      <c r="I909" s="22"/>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row>
    <row r="910" spans="1:60" ht="16.5" customHeight="1" x14ac:dyDescent="0.3">
      <c r="A910" s="22"/>
      <c r="B910" s="22"/>
      <c r="C910" s="22"/>
      <c r="D910" s="166"/>
      <c r="E910" s="22"/>
      <c r="F910" s="22"/>
      <c r="G910" s="22"/>
      <c r="H910" s="134"/>
      <c r="I910" s="22"/>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row>
    <row r="911" spans="1:60" ht="16.5" customHeight="1" x14ac:dyDescent="0.3">
      <c r="A911" s="22"/>
      <c r="B911" s="22"/>
      <c r="C911" s="22"/>
      <c r="D911" s="166"/>
      <c r="E911" s="22"/>
      <c r="F911" s="22"/>
      <c r="G911" s="22"/>
      <c r="H911" s="134"/>
      <c r="I911" s="22"/>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row>
    <row r="912" spans="1:60" ht="16.5" customHeight="1" x14ac:dyDescent="0.3">
      <c r="A912" s="22"/>
      <c r="B912" s="22"/>
      <c r="C912" s="22"/>
      <c r="D912" s="166"/>
      <c r="E912" s="22"/>
      <c r="F912" s="22"/>
      <c r="G912" s="22"/>
      <c r="H912" s="134"/>
      <c r="I912" s="22"/>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row>
    <row r="913" spans="1:60" ht="16.5" customHeight="1" x14ac:dyDescent="0.3">
      <c r="A913" s="22"/>
      <c r="B913" s="22"/>
      <c r="C913" s="22"/>
      <c r="D913" s="166"/>
      <c r="E913" s="22"/>
      <c r="F913" s="22"/>
      <c r="G913" s="22"/>
      <c r="H913" s="134"/>
      <c r="I913" s="22"/>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row>
    <row r="914" spans="1:60" ht="16.5" customHeight="1" x14ac:dyDescent="0.3">
      <c r="A914" s="22"/>
      <c r="B914" s="22"/>
      <c r="C914" s="22"/>
      <c r="D914" s="166"/>
      <c r="E914" s="22"/>
      <c r="F914" s="22"/>
      <c r="G914" s="22"/>
      <c r="H914" s="134"/>
      <c r="I914" s="22"/>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row>
    <row r="915" spans="1:60" ht="16.5" customHeight="1" x14ac:dyDescent="0.3">
      <c r="A915" s="22"/>
      <c r="B915" s="22"/>
      <c r="C915" s="22"/>
      <c r="D915" s="166"/>
      <c r="E915" s="22"/>
      <c r="F915" s="22"/>
      <c r="G915" s="22"/>
      <c r="H915" s="134"/>
      <c r="I915" s="22"/>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row>
    <row r="916" spans="1:60" ht="16.5" customHeight="1" x14ac:dyDescent="0.3">
      <c r="A916" s="22"/>
      <c r="B916" s="22"/>
      <c r="C916" s="22"/>
      <c r="D916" s="166"/>
      <c r="E916" s="22"/>
      <c r="F916" s="22"/>
      <c r="G916" s="22"/>
      <c r="H916" s="134"/>
      <c r="I916" s="22"/>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row>
    <row r="917" spans="1:60" ht="16.5" customHeight="1" x14ac:dyDescent="0.3">
      <c r="A917" s="22"/>
      <c r="B917" s="22"/>
      <c r="C917" s="22"/>
      <c r="D917" s="166"/>
      <c r="E917" s="22"/>
      <c r="F917" s="22"/>
      <c r="G917" s="22"/>
      <c r="H917" s="134"/>
      <c r="I917" s="22"/>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row>
    <row r="918" spans="1:60" ht="16.5" customHeight="1" x14ac:dyDescent="0.3">
      <c r="A918" s="22"/>
      <c r="B918" s="22"/>
      <c r="C918" s="22"/>
      <c r="D918" s="166"/>
      <c r="E918" s="22"/>
      <c r="F918" s="22"/>
      <c r="G918" s="22"/>
      <c r="H918" s="134"/>
      <c r="I918" s="22"/>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row>
    <row r="919" spans="1:60" ht="16.5" customHeight="1" x14ac:dyDescent="0.3">
      <c r="A919" s="22"/>
      <c r="B919" s="22"/>
      <c r="C919" s="22"/>
      <c r="D919" s="166"/>
      <c r="E919" s="22"/>
      <c r="F919" s="22"/>
      <c r="G919" s="22"/>
      <c r="H919" s="134"/>
      <c r="I919" s="22"/>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row>
    <row r="920" spans="1:60" ht="16.5" customHeight="1" x14ac:dyDescent="0.3">
      <c r="A920" s="22"/>
      <c r="B920" s="22"/>
      <c r="C920" s="22"/>
      <c r="D920" s="166"/>
      <c r="E920" s="22"/>
      <c r="F920" s="22"/>
      <c r="G920" s="22"/>
      <c r="H920" s="134"/>
      <c r="I920" s="22"/>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row>
    <row r="921" spans="1:60" ht="16.5" customHeight="1" x14ac:dyDescent="0.3">
      <c r="A921" s="22"/>
      <c r="B921" s="22"/>
      <c r="C921" s="22"/>
      <c r="D921" s="166"/>
      <c r="E921" s="22"/>
      <c r="F921" s="22"/>
      <c r="G921" s="22"/>
      <c r="H921" s="134"/>
      <c r="I921" s="22"/>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row>
    <row r="922" spans="1:60" ht="16.5" customHeight="1" x14ac:dyDescent="0.3">
      <c r="A922" s="22"/>
      <c r="B922" s="22"/>
      <c r="C922" s="22"/>
      <c r="D922" s="166"/>
      <c r="E922" s="22"/>
      <c r="F922" s="22"/>
      <c r="G922" s="22"/>
      <c r="H922" s="134"/>
      <c r="I922" s="22"/>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row>
    <row r="923" spans="1:60" ht="16.5" customHeight="1" x14ac:dyDescent="0.3">
      <c r="A923" s="22"/>
      <c r="B923" s="22"/>
      <c r="C923" s="22"/>
      <c r="D923" s="166"/>
      <c r="E923" s="22"/>
      <c r="F923" s="22"/>
      <c r="G923" s="22"/>
      <c r="H923" s="134"/>
      <c r="I923" s="22"/>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row>
    <row r="924" spans="1:60" ht="16.5" customHeight="1" x14ac:dyDescent="0.3">
      <c r="A924" s="22"/>
      <c r="B924" s="22"/>
      <c r="C924" s="22"/>
      <c r="D924" s="166"/>
      <c r="E924" s="22"/>
      <c r="F924" s="22"/>
      <c r="G924" s="22"/>
      <c r="H924" s="134"/>
      <c r="I924" s="22"/>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row>
    <row r="925" spans="1:60" ht="16.5" customHeight="1" x14ac:dyDescent="0.3">
      <c r="A925" s="22"/>
      <c r="B925" s="22"/>
      <c r="C925" s="22"/>
      <c r="D925" s="166"/>
      <c r="E925" s="22"/>
      <c r="F925" s="22"/>
      <c r="G925" s="22"/>
      <c r="H925" s="134"/>
      <c r="I925" s="22"/>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row>
    <row r="926" spans="1:60" ht="16.5" customHeight="1" x14ac:dyDescent="0.3">
      <c r="A926" s="22"/>
      <c r="B926" s="22"/>
      <c r="C926" s="22"/>
      <c r="D926" s="166"/>
      <c r="E926" s="22"/>
      <c r="F926" s="22"/>
      <c r="G926" s="22"/>
      <c r="H926" s="134"/>
      <c r="I926" s="22"/>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row>
    <row r="927" spans="1:60" ht="16.5" customHeight="1" x14ac:dyDescent="0.3">
      <c r="A927" s="22"/>
      <c r="B927" s="22"/>
      <c r="C927" s="22"/>
      <c r="D927" s="166"/>
      <c r="E927" s="22"/>
      <c r="F927" s="22"/>
      <c r="G927" s="22"/>
      <c r="H927" s="134"/>
      <c r="I927" s="22"/>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row>
    <row r="928" spans="1:60" ht="16.5" customHeight="1" x14ac:dyDescent="0.3">
      <c r="A928" s="22"/>
      <c r="B928" s="22"/>
      <c r="C928" s="22"/>
      <c r="D928" s="166"/>
      <c r="E928" s="22"/>
      <c r="F928" s="22"/>
      <c r="G928" s="22"/>
      <c r="H928" s="134"/>
      <c r="I928" s="22"/>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row>
    <row r="929" spans="1:60" ht="16.5" customHeight="1" x14ac:dyDescent="0.3">
      <c r="A929" s="22"/>
      <c r="B929" s="22"/>
      <c r="C929" s="22"/>
      <c r="D929" s="166"/>
      <c r="E929" s="22"/>
      <c r="F929" s="22"/>
      <c r="G929" s="22"/>
      <c r="H929" s="134"/>
      <c r="I929" s="22"/>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row>
    <row r="930" spans="1:60" ht="16.5" customHeight="1" x14ac:dyDescent="0.3">
      <c r="A930" s="22"/>
      <c r="B930" s="22"/>
      <c r="C930" s="22"/>
      <c r="D930" s="166"/>
      <c r="E930" s="22"/>
      <c r="F930" s="22"/>
      <c r="G930" s="22"/>
      <c r="H930" s="134"/>
      <c r="I930" s="22"/>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row>
    <row r="931" spans="1:60" ht="16.5" customHeight="1" x14ac:dyDescent="0.3">
      <c r="A931" s="22"/>
      <c r="B931" s="22"/>
      <c r="C931" s="22"/>
      <c r="D931" s="166"/>
      <c r="E931" s="22"/>
      <c r="F931" s="22"/>
      <c r="G931" s="22"/>
      <c r="H931" s="134"/>
      <c r="I931" s="22"/>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row>
    <row r="932" spans="1:60" ht="16.5" customHeight="1" x14ac:dyDescent="0.3">
      <c r="A932" s="22"/>
      <c r="B932" s="22"/>
      <c r="C932" s="22"/>
      <c r="D932" s="166"/>
      <c r="E932" s="22"/>
      <c r="F932" s="22"/>
      <c r="G932" s="22"/>
      <c r="H932" s="134"/>
      <c r="I932" s="22"/>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row>
    <row r="933" spans="1:60" ht="16.5" customHeight="1" x14ac:dyDescent="0.3">
      <c r="A933" s="22"/>
      <c r="B933" s="22"/>
      <c r="C933" s="22"/>
      <c r="D933" s="166"/>
      <c r="E933" s="22"/>
      <c r="F933" s="22"/>
      <c r="G933" s="22"/>
      <c r="H933" s="134"/>
      <c r="I933" s="22"/>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row>
    <row r="934" spans="1:60" ht="16.5" customHeight="1" x14ac:dyDescent="0.3">
      <c r="A934" s="22"/>
      <c r="B934" s="22"/>
      <c r="C934" s="22"/>
      <c r="D934" s="166"/>
      <c r="E934" s="22"/>
      <c r="F934" s="22"/>
      <c r="G934" s="22"/>
      <c r="H934" s="134"/>
      <c r="I934" s="22"/>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row>
    <row r="935" spans="1:60" ht="16.5" customHeight="1" x14ac:dyDescent="0.3">
      <c r="A935" s="22"/>
      <c r="B935" s="22"/>
      <c r="C935" s="22"/>
      <c r="D935" s="166"/>
      <c r="E935" s="22"/>
      <c r="F935" s="22"/>
      <c r="G935" s="22"/>
      <c r="H935" s="134"/>
      <c r="I935" s="22"/>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row>
    <row r="936" spans="1:60" ht="16.5" customHeight="1" x14ac:dyDescent="0.3">
      <c r="A936" s="22"/>
      <c r="B936" s="22"/>
      <c r="C936" s="22"/>
      <c r="D936" s="166"/>
      <c r="E936" s="22"/>
      <c r="F936" s="22"/>
      <c r="G936" s="22"/>
      <c r="H936" s="134"/>
      <c r="I936" s="22"/>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row>
    <row r="937" spans="1:60" ht="16.5" customHeight="1" x14ac:dyDescent="0.3">
      <c r="A937" s="22"/>
      <c r="B937" s="22"/>
      <c r="C937" s="22"/>
      <c r="D937" s="166"/>
      <c r="E937" s="22"/>
      <c r="F937" s="22"/>
      <c r="G937" s="22"/>
      <c r="H937" s="134"/>
      <c r="I937" s="22"/>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row>
    <row r="938" spans="1:60" ht="16.5" customHeight="1" x14ac:dyDescent="0.3">
      <c r="A938" s="22"/>
      <c r="B938" s="22"/>
      <c r="C938" s="22"/>
      <c r="D938" s="166"/>
      <c r="E938" s="22"/>
      <c r="F938" s="22"/>
      <c r="G938" s="22"/>
      <c r="H938" s="134"/>
      <c r="I938" s="22"/>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row>
    <row r="939" spans="1:60" ht="16.5" customHeight="1" x14ac:dyDescent="0.3">
      <c r="A939" s="22"/>
      <c r="B939" s="22"/>
      <c r="C939" s="22"/>
      <c r="D939" s="166"/>
      <c r="E939" s="22"/>
      <c r="F939" s="22"/>
      <c r="G939" s="22"/>
      <c r="H939" s="134"/>
      <c r="I939" s="22"/>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row>
    <row r="940" spans="1:60" ht="16.5" customHeight="1" x14ac:dyDescent="0.3">
      <c r="A940" s="22"/>
      <c r="B940" s="22"/>
      <c r="C940" s="22"/>
      <c r="D940" s="166"/>
      <c r="E940" s="22"/>
      <c r="F940" s="22"/>
      <c r="G940" s="22"/>
      <c r="H940" s="134"/>
      <c r="I940" s="22"/>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row>
    <row r="941" spans="1:60" ht="16.5" customHeight="1" x14ac:dyDescent="0.3">
      <c r="A941" s="22"/>
      <c r="B941" s="22"/>
      <c r="C941" s="22"/>
      <c r="D941" s="166"/>
      <c r="E941" s="22"/>
      <c r="F941" s="22"/>
      <c r="G941" s="22"/>
      <c r="H941" s="134"/>
      <c r="I941" s="22"/>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row>
    <row r="942" spans="1:60" ht="16.5" customHeight="1" x14ac:dyDescent="0.3">
      <c r="A942" s="22"/>
      <c r="B942" s="22"/>
      <c r="C942" s="22"/>
      <c r="D942" s="166"/>
      <c r="E942" s="22"/>
      <c r="F942" s="22"/>
      <c r="G942" s="22"/>
      <c r="H942" s="134"/>
      <c r="I942" s="22"/>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row>
    <row r="943" spans="1:60" ht="16.5" customHeight="1" x14ac:dyDescent="0.3">
      <c r="A943" s="22"/>
      <c r="B943" s="22"/>
      <c r="C943" s="22"/>
      <c r="D943" s="166"/>
      <c r="E943" s="22"/>
      <c r="F943" s="22"/>
      <c r="G943" s="22"/>
      <c r="H943" s="134"/>
      <c r="I943" s="22"/>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row>
    <row r="944" spans="1:60" ht="16.5" customHeight="1" x14ac:dyDescent="0.3">
      <c r="A944" s="22"/>
      <c r="B944" s="22"/>
      <c r="C944" s="22"/>
      <c r="D944" s="166"/>
      <c r="E944" s="22"/>
      <c r="F944" s="22"/>
      <c r="G944" s="22"/>
      <c r="H944" s="134"/>
      <c r="I944" s="22"/>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row>
    <row r="945" spans="1:60" ht="16.5" customHeight="1" x14ac:dyDescent="0.3">
      <c r="A945" s="22"/>
      <c r="B945" s="22"/>
      <c r="C945" s="22"/>
      <c r="D945" s="166"/>
      <c r="E945" s="22"/>
      <c r="F945" s="22"/>
      <c r="G945" s="22"/>
      <c r="H945" s="134"/>
      <c r="I945" s="22"/>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row>
    <row r="946" spans="1:60" ht="16.5" customHeight="1" x14ac:dyDescent="0.3">
      <c r="A946" s="22"/>
      <c r="B946" s="22"/>
      <c r="C946" s="22"/>
      <c r="D946" s="166"/>
      <c r="E946" s="22"/>
      <c r="F946" s="22"/>
      <c r="G946" s="22"/>
      <c r="H946" s="134"/>
      <c r="I946" s="22"/>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row>
    <row r="947" spans="1:60" ht="16.5" customHeight="1" x14ac:dyDescent="0.3">
      <c r="A947" s="22"/>
      <c r="B947" s="22"/>
      <c r="C947" s="22"/>
      <c r="D947" s="166"/>
      <c r="E947" s="22"/>
      <c r="F947" s="22"/>
      <c r="G947" s="22"/>
      <c r="H947" s="134"/>
      <c r="I947" s="22"/>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row>
    <row r="948" spans="1:60" ht="16.5" customHeight="1" x14ac:dyDescent="0.3">
      <c r="A948" s="22"/>
      <c r="B948" s="22"/>
      <c r="C948" s="22"/>
      <c r="D948" s="166"/>
      <c r="E948" s="22"/>
      <c r="F948" s="22"/>
      <c r="G948" s="22"/>
      <c r="H948" s="134"/>
      <c r="I948" s="22"/>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row>
    <row r="949" spans="1:60" ht="16.5" customHeight="1" x14ac:dyDescent="0.3">
      <c r="A949" s="22"/>
      <c r="B949" s="22"/>
      <c r="C949" s="22"/>
      <c r="D949" s="166"/>
      <c r="E949" s="22"/>
      <c r="F949" s="22"/>
      <c r="G949" s="22"/>
      <c r="H949" s="134"/>
      <c r="I949" s="22"/>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row>
    <row r="950" spans="1:60" ht="16.5" customHeight="1" x14ac:dyDescent="0.3">
      <c r="A950" s="22"/>
      <c r="B950" s="22"/>
      <c r="C950" s="22"/>
      <c r="D950" s="166"/>
      <c r="E950" s="22"/>
      <c r="F950" s="22"/>
      <c r="G950" s="22"/>
      <c r="H950" s="134"/>
      <c r="I950" s="22"/>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row>
    <row r="951" spans="1:60" ht="16.5" customHeight="1" x14ac:dyDescent="0.3">
      <c r="A951" s="22"/>
      <c r="B951" s="22"/>
      <c r="C951" s="22"/>
      <c r="D951" s="166"/>
      <c r="E951" s="22"/>
      <c r="F951" s="22"/>
      <c r="G951" s="22"/>
      <c r="H951" s="134"/>
      <c r="I951" s="22"/>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row>
    <row r="952" spans="1:60" ht="16.5" customHeight="1" x14ac:dyDescent="0.3">
      <c r="A952" s="22"/>
      <c r="B952" s="22"/>
      <c r="C952" s="22"/>
      <c r="D952" s="166"/>
      <c r="E952" s="22"/>
      <c r="F952" s="22"/>
      <c r="G952" s="22"/>
      <c r="H952" s="134"/>
      <c r="I952" s="22"/>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row>
    <row r="953" spans="1:60" ht="16.5" customHeight="1" x14ac:dyDescent="0.3">
      <c r="A953" s="22"/>
      <c r="B953" s="22"/>
      <c r="C953" s="22"/>
      <c r="D953" s="166"/>
      <c r="E953" s="22"/>
      <c r="F953" s="22"/>
      <c r="G953" s="22"/>
      <c r="H953" s="134"/>
      <c r="I953" s="22"/>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row>
    <row r="954" spans="1:60" ht="16.5" customHeight="1" x14ac:dyDescent="0.3">
      <c r="A954" s="22"/>
      <c r="B954" s="22"/>
      <c r="C954" s="22"/>
      <c r="D954" s="166"/>
      <c r="E954" s="22"/>
      <c r="F954" s="22"/>
      <c r="G954" s="22"/>
      <c r="H954" s="134"/>
      <c r="I954" s="22"/>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row>
    <row r="955" spans="1:60" ht="16.5" customHeight="1" x14ac:dyDescent="0.3">
      <c r="A955" s="22"/>
      <c r="B955" s="22"/>
      <c r="C955" s="22"/>
      <c r="D955" s="166"/>
      <c r="E955" s="22"/>
      <c r="F955" s="22"/>
      <c r="G955" s="22"/>
      <c r="H955" s="134"/>
      <c r="I955" s="22"/>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row>
    <row r="956" spans="1:60" ht="16.5" customHeight="1" x14ac:dyDescent="0.3">
      <c r="A956" s="22"/>
      <c r="B956" s="22"/>
      <c r="C956" s="22"/>
      <c r="D956" s="166"/>
      <c r="E956" s="22"/>
      <c r="F956" s="22"/>
      <c r="G956" s="22"/>
      <c r="H956" s="134"/>
      <c r="I956" s="22"/>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row>
    <row r="957" spans="1:60" ht="16.5" customHeight="1" x14ac:dyDescent="0.3">
      <c r="A957" s="22"/>
      <c r="B957" s="22"/>
      <c r="C957" s="22"/>
      <c r="D957" s="166"/>
      <c r="E957" s="22"/>
      <c r="F957" s="22"/>
      <c r="G957" s="22"/>
      <c r="H957" s="134"/>
      <c r="I957" s="22"/>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row>
    <row r="958" spans="1:60" ht="16.5" customHeight="1" x14ac:dyDescent="0.3">
      <c r="A958" s="22"/>
      <c r="B958" s="22"/>
      <c r="C958" s="22"/>
      <c r="D958" s="166"/>
      <c r="E958" s="22"/>
      <c r="F958" s="22"/>
      <c r="G958" s="22"/>
      <c r="H958" s="134"/>
      <c r="I958" s="22"/>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row>
    <row r="959" spans="1:60" ht="16.5" customHeight="1" x14ac:dyDescent="0.3">
      <c r="A959" s="22"/>
      <c r="B959" s="22"/>
      <c r="C959" s="22"/>
      <c r="D959" s="166"/>
      <c r="E959" s="22"/>
      <c r="F959" s="22"/>
      <c r="G959" s="22"/>
      <c r="H959" s="134"/>
      <c r="I959" s="22"/>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row>
    <row r="960" spans="1:60" ht="16.5" customHeight="1" x14ac:dyDescent="0.3">
      <c r="A960" s="22"/>
      <c r="B960" s="22"/>
      <c r="C960" s="22"/>
      <c r="D960" s="166"/>
      <c r="E960" s="22"/>
      <c r="F960" s="22"/>
      <c r="G960" s="22"/>
      <c r="H960" s="134"/>
      <c r="I960" s="22"/>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row>
    <row r="961" spans="1:60" ht="16.5" customHeight="1" x14ac:dyDescent="0.3">
      <c r="A961" s="22"/>
      <c r="B961" s="22"/>
      <c r="C961" s="22"/>
      <c r="D961" s="166"/>
      <c r="E961" s="22"/>
      <c r="F961" s="22"/>
      <c r="G961" s="22"/>
      <c r="H961" s="134"/>
      <c r="I961" s="22"/>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row>
    <row r="962" spans="1:60" ht="16.5" customHeight="1" x14ac:dyDescent="0.3">
      <c r="A962" s="22"/>
      <c r="B962" s="22"/>
      <c r="C962" s="22"/>
      <c r="D962" s="166"/>
      <c r="E962" s="22"/>
      <c r="F962" s="22"/>
      <c r="G962" s="22"/>
      <c r="H962" s="134"/>
      <c r="I962" s="22"/>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row>
    <row r="963" spans="1:60" ht="16.5" customHeight="1" x14ac:dyDescent="0.3">
      <c r="A963" s="22"/>
      <c r="B963" s="22"/>
      <c r="C963" s="22"/>
      <c r="D963" s="166"/>
      <c r="E963" s="22"/>
      <c r="F963" s="22"/>
      <c r="G963" s="22"/>
      <c r="H963" s="134"/>
      <c r="I963" s="22"/>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row>
    <row r="964" spans="1:60" ht="16.5" customHeight="1" x14ac:dyDescent="0.3">
      <c r="A964" s="22"/>
      <c r="B964" s="22"/>
      <c r="C964" s="22"/>
      <c r="D964" s="166"/>
      <c r="E964" s="22"/>
      <c r="F964" s="22"/>
      <c r="G964" s="22"/>
      <c r="H964" s="134"/>
      <c r="I964" s="22"/>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row>
    <row r="965" spans="1:60" ht="16.5" customHeight="1" x14ac:dyDescent="0.3">
      <c r="A965" s="22"/>
      <c r="B965" s="22"/>
      <c r="C965" s="22"/>
      <c r="D965" s="166"/>
      <c r="E965" s="22"/>
      <c r="F965" s="22"/>
      <c r="G965" s="22"/>
      <c r="H965" s="134"/>
      <c r="I965" s="22"/>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row>
    <row r="966" spans="1:60" ht="16.5" customHeight="1" x14ac:dyDescent="0.3">
      <c r="A966" s="22"/>
      <c r="B966" s="22"/>
      <c r="C966" s="22"/>
      <c r="D966" s="166"/>
      <c r="E966" s="22"/>
      <c r="F966" s="22"/>
      <c r="G966" s="22"/>
      <c r="H966" s="134"/>
      <c r="I966" s="22"/>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row>
    <row r="967" spans="1:60" ht="16.5" customHeight="1" x14ac:dyDescent="0.3">
      <c r="A967" s="22"/>
      <c r="B967" s="22"/>
      <c r="C967" s="22"/>
      <c r="D967" s="166"/>
      <c r="E967" s="22"/>
      <c r="F967" s="22"/>
      <c r="G967" s="22"/>
      <c r="H967" s="134"/>
      <c r="I967" s="22"/>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row>
    <row r="968" spans="1:60" ht="16.5" customHeight="1" x14ac:dyDescent="0.3">
      <c r="A968" s="22"/>
      <c r="B968" s="22"/>
      <c r="C968" s="22"/>
      <c r="D968" s="166"/>
      <c r="E968" s="22"/>
      <c r="F968" s="22"/>
      <c r="G968" s="22"/>
      <c r="H968" s="134"/>
      <c r="I968" s="22"/>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row>
    <row r="969" spans="1:60" ht="16.5" customHeight="1" x14ac:dyDescent="0.3">
      <c r="A969" s="22"/>
      <c r="B969" s="22"/>
      <c r="C969" s="22"/>
      <c r="D969" s="166"/>
      <c r="E969" s="22"/>
      <c r="F969" s="22"/>
      <c r="G969" s="22"/>
      <c r="H969" s="134"/>
      <c r="I969" s="22"/>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row>
    <row r="970" spans="1:60" ht="16.5" customHeight="1" x14ac:dyDescent="0.3">
      <c r="A970" s="22"/>
      <c r="B970" s="22"/>
      <c r="C970" s="22"/>
      <c r="D970" s="166"/>
      <c r="E970" s="22"/>
      <c r="F970" s="22"/>
      <c r="G970" s="22"/>
      <c r="H970" s="134"/>
      <c r="I970" s="22"/>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row>
    <row r="971" spans="1:60" ht="16.5" customHeight="1" x14ac:dyDescent="0.3">
      <c r="A971" s="22"/>
      <c r="B971" s="22"/>
      <c r="C971" s="22"/>
      <c r="D971" s="166"/>
      <c r="E971" s="22"/>
      <c r="F971" s="22"/>
      <c r="G971" s="22"/>
      <c r="H971" s="134"/>
      <c r="I971" s="22"/>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row>
    <row r="972" spans="1:60" ht="16.5" customHeight="1" x14ac:dyDescent="0.3">
      <c r="A972" s="22"/>
      <c r="B972" s="22"/>
      <c r="C972" s="22"/>
      <c r="D972" s="166"/>
      <c r="E972" s="22"/>
      <c r="F972" s="22"/>
      <c r="G972" s="22"/>
      <c r="H972" s="134"/>
      <c r="I972" s="22"/>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row>
    <row r="973" spans="1:60" ht="16.5" customHeight="1" x14ac:dyDescent="0.3">
      <c r="A973" s="22"/>
      <c r="B973" s="22"/>
      <c r="C973" s="22"/>
      <c r="D973" s="166"/>
      <c r="E973" s="22"/>
      <c r="F973" s="22"/>
      <c r="G973" s="22"/>
      <c r="H973" s="134"/>
      <c r="I973" s="22"/>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row>
    <row r="974" spans="1:60" ht="16.5" customHeight="1" x14ac:dyDescent="0.3">
      <c r="A974" s="22"/>
      <c r="B974" s="22"/>
      <c r="C974" s="22"/>
      <c r="D974" s="166"/>
      <c r="E974" s="22"/>
      <c r="F974" s="22"/>
      <c r="G974" s="22"/>
      <c r="H974" s="134"/>
      <c r="I974" s="22"/>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row>
    <row r="975" spans="1:60" ht="16.5" customHeight="1" x14ac:dyDescent="0.3">
      <c r="A975" s="22"/>
      <c r="B975" s="22"/>
      <c r="C975" s="22"/>
      <c r="D975" s="166"/>
      <c r="E975" s="22"/>
      <c r="F975" s="22"/>
      <c r="G975" s="22"/>
      <c r="H975" s="134"/>
      <c r="I975" s="22"/>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row>
    <row r="976" spans="1:60" ht="16.5" customHeight="1" x14ac:dyDescent="0.3">
      <c r="A976" s="22"/>
      <c r="B976" s="22"/>
      <c r="C976" s="22"/>
      <c r="D976" s="166"/>
      <c r="E976" s="22"/>
      <c r="F976" s="22"/>
      <c r="G976" s="22"/>
      <c r="H976" s="134"/>
      <c r="I976" s="22"/>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row>
    <row r="977" spans="1:60" ht="16.5" customHeight="1" x14ac:dyDescent="0.3">
      <c r="A977" s="22"/>
      <c r="B977" s="22"/>
      <c r="C977" s="22"/>
      <c r="D977" s="166"/>
      <c r="E977" s="22"/>
      <c r="F977" s="22"/>
      <c r="G977" s="22"/>
      <c r="H977" s="134"/>
      <c r="I977" s="22"/>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row>
    <row r="978" spans="1:60" ht="16.5" customHeight="1" x14ac:dyDescent="0.3">
      <c r="A978" s="22"/>
      <c r="B978" s="22"/>
      <c r="C978" s="22"/>
      <c r="D978" s="166"/>
      <c r="E978" s="22"/>
      <c r="F978" s="22"/>
      <c r="G978" s="22"/>
      <c r="H978" s="134"/>
      <c r="I978" s="22"/>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row>
    <row r="979" spans="1:60" ht="16.5" customHeight="1" x14ac:dyDescent="0.3">
      <c r="A979" s="22"/>
      <c r="B979" s="22"/>
      <c r="C979" s="22"/>
      <c r="D979" s="166"/>
      <c r="E979" s="22"/>
      <c r="F979" s="22"/>
      <c r="G979" s="22"/>
      <c r="H979" s="134"/>
      <c r="I979" s="22"/>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row>
  </sheetData>
  <autoFilter ref="B7:AN102"/>
  <mergeCells count="16">
    <mergeCell ref="AM2:AN2"/>
    <mergeCell ref="A1:B3"/>
    <mergeCell ref="C1:AL2"/>
    <mergeCell ref="C3:AL3"/>
    <mergeCell ref="AI5:AN5"/>
    <mergeCell ref="A4:C4"/>
    <mergeCell ref="D4:E4"/>
    <mergeCell ref="F4:I4"/>
    <mergeCell ref="J4:S4"/>
    <mergeCell ref="T4:V4"/>
    <mergeCell ref="W4:AE4"/>
    <mergeCell ref="U6:Z6"/>
    <mergeCell ref="A5:J5"/>
    <mergeCell ref="K5:Q5"/>
    <mergeCell ref="R5:Z5"/>
    <mergeCell ref="AB5:AH5"/>
  </mergeCells>
  <conditionalFormatting sqref="K8:K102 AC8:AC102">
    <cfRule type="cellIs" dxfId="119" priority="6" operator="equal">
      <formula>"Muy Alta"</formula>
    </cfRule>
    <cfRule type="cellIs" dxfId="118" priority="7" operator="equal">
      <formula>"Alta"</formula>
    </cfRule>
    <cfRule type="cellIs" dxfId="117" priority="8" operator="equal">
      <formula>"Media"</formula>
    </cfRule>
    <cfRule type="cellIs" dxfId="116" priority="9" operator="equal">
      <formula>"Baja"</formula>
    </cfRule>
    <cfRule type="cellIs" dxfId="115" priority="10" operator="equal">
      <formula>"Muy Baja"</formula>
    </cfRule>
  </conditionalFormatting>
  <conditionalFormatting sqref="N8:N143">
    <cfRule type="containsText" dxfId="114" priority="29" operator="containsText" text="❌">
      <formula>NOT(ISERROR(SEARCH(("❌"),(N8))))</formula>
    </cfRule>
  </conditionalFormatting>
  <conditionalFormatting sqref="O8:O102 AE8:AE102">
    <cfRule type="cellIs" dxfId="113" priority="1" operator="equal">
      <formula>"Catastrófico"</formula>
    </cfRule>
    <cfRule type="cellIs" dxfId="112" priority="2" operator="equal">
      <formula>"Mayor"</formula>
    </cfRule>
    <cfRule type="cellIs" dxfId="111" priority="3" operator="equal">
      <formula>"Moderado"</formula>
    </cfRule>
    <cfRule type="cellIs" dxfId="110" priority="4" operator="equal">
      <formula>"Menor"</formula>
    </cfRule>
    <cfRule type="cellIs" dxfId="109" priority="5" operator="equal">
      <formula>"Leve"</formula>
    </cfRule>
  </conditionalFormatting>
  <conditionalFormatting sqref="Q8:Q102 AG8:AG102">
    <cfRule type="cellIs" dxfId="108" priority="11" operator="equal">
      <formula>"Extremo"</formula>
    </cfRule>
    <cfRule type="cellIs" dxfId="107" priority="12" operator="equal">
      <formula>"Alto"</formula>
    </cfRule>
    <cfRule type="cellIs" dxfId="106" priority="13" operator="equal">
      <formula>"Moderado"</formula>
    </cfRule>
    <cfRule type="cellIs" dxfId="105" priority="14" operator="equal">
      <formula>"Bajo"</formula>
    </cfRule>
  </conditionalFormatting>
  <pageMargins left="0.7" right="0.7" top="0.75" bottom="0.75" header="0" footer="0"/>
  <pageSetup orientation="portrait" r:id="rId1"/>
  <ignoredErrors>
    <ignoredError sqref="H19" formula="1"/>
  </ignoredError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'Tabla probabilidad'!$C$34:$C$50</xm:f>
          </x14:formula1>
          <xm:sqref>B97:B100 B9:B29 B32:B93</xm:sqref>
        </x14:dataValidation>
        <x14:dataValidation type="custom" allowBlank="1" showInputMessage="1" showErrorMessage="1" prompt="Recuerde que las acciones se generan bajo la medida de mitigar el riesgo">
          <x14:formula1>
            <xm:f>IF(OR(AH8='Opciones Tratamiento'!$B$2,AH8='Opciones Tratamiento'!$B$3,AH8='Opciones Tratamiento'!$B$4),ISBLANK(AH8),ISTEXT(AH8))</xm:f>
          </x14:formula1>
          <xm:sqref>AM99 AM8:AM92</xm:sqref>
        </x14:dataValidation>
        <x14:dataValidation type="custom" allowBlank="1" showInputMessage="1" showErrorMessage="1" prompt="Recuerde que las acciones se generan bajo la medida de mitigar el riesgo">
          <x14:formula1>
            <xm:f>IF(OR(AH8='Opciones Tratamiento'!$B$2,AH8='Opciones Tratamiento'!$B$3,AH8='Opciones Tratamiento'!$B$4),ISBLANK(AH8),ISTEXT(AH8))</xm:f>
          </x14:formula1>
          <xm:sqref>AL99 AL8:AL92</xm:sqref>
        </x14:dataValidation>
        <x14:dataValidation type="custom" allowBlank="1" showInputMessage="1" showErrorMessage="1" prompt="Recuerde que las acciones se generan bajo la medida de mitigar el riesgo">
          <x14:formula1>
            <xm:f>IF(OR(AH8='Opciones Tratamiento'!$B$2,AH8='Opciones Tratamiento'!$B$3,AH8='Opciones Tratamiento'!$B$4),ISBLANK(AH8),ISTEXT(AH8))</xm:f>
          </x14:formula1>
          <xm:sqref>AK99 AK8:AK92</xm:sqref>
        </x14:dataValidation>
        <x14:dataValidation type="custom" allowBlank="1" showInputMessage="1" showErrorMessage="1" prompt="Recuerde que las acciones se generan bajo la medida de mitigar el riesgo">
          <x14:formula1>
            <xm:f>IF(OR(AH8='Opciones Tratamiento'!$B$2,AH8='Opciones Tratamiento'!$B$3,AH8='Opciones Tratamiento'!$B$4),ISBLANK(AH8),ISTEXT(AH8))</xm:f>
          </x14:formula1>
          <xm:sqref>AJ99 AJ8:AJ92</xm:sqref>
        </x14:dataValidation>
        <x14:dataValidation type="custom" allowBlank="1" showInputMessage="1" showErrorMessage="1" prompt="Recuerde que las acciones se generan bajo la medida de mitigar el riesgo">
          <x14:formula1>
            <xm:f>IF(OR(AH8='Opciones Tratamiento'!$B$2,AH8='Opciones Tratamiento'!$B$3,AH8='Opciones Tratamiento'!$B$4),ISBLANK(AH8),ISTEXT(AH8))</xm:f>
          </x14:formula1>
          <xm:sqref>AI99 AI8:AI92</xm:sqref>
        </x14:dataValidation>
        <x14:dataValidation type="list" allowBlank="1" showInputMessage="1" showErrorMessage="1">
          <x14:formula1>
            <xm:f>'Tabla probabilidad'!$C$34:$C$51</xm:f>
          </x14:formula1>
          <xm:sqref>B94:B96</xm:sqref>
        </x14:dataValidation>
        <x14:dataValidation type="list" allowBlank="1" showErrorMessage="1">
          <x14:formula1>
            <xm:f>'Opciones Tratamiento'!$B$13:$B$19</xm:f>
          </x14:formula1>
          <xm:sqref>I8:I9 I11:I102</xm:sqref>
        </x14:dataValidation>
        <x14:dataValidation type="list" allowBlank="1" showErrorMessage="1">
          <x14:formula1>
            <xm:f>'Opciones Tratamiento'!$E$2:$E$4</xm:f>
          </x14:formula1>
          <xm:sqref>E9 E13 E37 E15:E25 E27:E35 E39:E102</xm:sqref>
        </x14:dataValidation>
        <x14:dataValidation type="list" allowBlank="1" showInputMessage="1" showErrorMessage="1">
          <x14:formula1>
            <xm:f>'Tabla probabilidad'!$D$34:$D$37</xm:f>
          </x14:formula1>
          <xm:sqref>C9 C13 C37 C15:C25 C27:C35 C39:C102</xm:sqref>
        </x14:dataValidation>
        <x14:dataValidation type="list" allowBlank="1" showErrorMessage="1">
          <x14:formula1>
            <xm:f>'Opciones Tratamiento'!$B$9:$B$10</xm:f>
          </x14:formula1>
          <xm:sqref>AN8:AN92</xm:sqref>
        </x14:dataValidation>
        <x14:dataValidation type="list" allowBlank="1" showErrorMessage="1">
          <x14:formula1>
            <xm:f>'Tabla Impacto'!$F$210:$F$221</xm:f>
          </x14:formula1>
          <xm:sqref>M8:M102</xm:sqref>
        </x14:dataValidation>
        <x14:dataValidation type="list" allowBlank="1" showErrorMessage="1">
          <x14:formula1>
            <xm:f>'Tabla Valoración controles'!$D$4:$D$6</xm:f>
          </x14:formula1>
          <xm:sqref>U8:U102</xm:sqref>
        </x14:dataValidation>
        <x14:dataValidation type="list" allowBlank="1" showErrorMessage="1">
          <x14:formula1>
            <xm:f>'Tabla Valoración controles'!$D$7:$D$8</xm:f>
          </x14:formula1>
          <xm:sqref>V8:V102</xm:sqref>
        </x14:dataValidation>
        <x14:dataValidation type="list" allowBlank="1" showErrorMessage="1">
          <x14:formula1>
            <xm:f>'Tabla Valoración controles'!$D$9:$D$10</xm:f>
          </x14:formula1>
          <xm:sqref>X8:X102</xm:sqref>
        </x14:dataValidation>
        <x14:dataValidation type="list" allowBlank="1" showErrorMessage="1">
          <x14:formula1>
            <xm:f>'Opciones Tratamiento'!$B$2:$B$5</xm:f>
          </x14:formula1>
          <xm:sqref>AH8:AH102</xm:sqref>
        </x14:dataValidation>
        <x14:dataValidation type="list" allowBlank="1" showErrorMessage="1">
          <x14:formula1>
            <xm:f>'Tabla Valoración controles'!$D$11:$D$12</xm:f>
          </x14:formula1>
          <xm:sqref>Y8:Y102</xm:sqref>
        </x14:dataValidation>
        <x14:dataValidation type="list" allowBlank="1" showErrorMessage="1">
          <x14:formula1>
            <xm:f>'Tabla Valoración controles'!$D$13:$D$14</xm:f>
          </x14:formula1>
          <xm:sqref>Z8:Z102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C13" sqref="C13:D13"/>
    </sheetView>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0.66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38" t="s">
        <v>0</v>
      </c>
      <c r="C2" s="239"/>
      <c r="D2" s="239"/>
      <c r="E2" s="239"/>
      <c r="F2" s="239"/>
      <c r="G2" s="239"/>
      <c r="H2" s="240"/>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41" t="s">
        <v>1</v>
      </c>
      <c r="C4" s="242"/>
      <c r="D4" s="242"/>
      <c r="E4" s="242"/>
      <c r="F4" s="242"/>
      <c r="G4" s="242"/>
      <c r="H4" s="243"/>
      <c r="I4" s="1"/>
      <c r="J4" s="1"/>
      <c r="K4" s="1"/>
      <c r="L4" s="1"/>
      <c r="M4" s="1"/>
      <c r="N4" s="1"/>
      <c r="O4" s="1"/>
      <c r="P4" s="1"/>
      <c r="Q4" s="1"/>
      <c r="R4" s="1"/>
      <c r="S4" s="1"/>
      <c r="T4" s="1"/>
      <c r="U4" s="1"/>
      <c r="V4" s="1"/>
      <c r="W4" s="1"/>
      <c r="X4" s="1"/>
      <c r="Y4" s="1"/>
      <c r="Z4" s="1"/>
    </row>
    <row r="5" spans="1:26" ht="63" customHeight="1" x14ac:dyDescent="0.3">
      <c r="A5" s="1"/>
      <c r="B5" s="244"/>
      <c r="C5" s="245"/>
      <c r="D5" s="245"/>
      <c r="E5" s="245"/>
      <c r="F5" s="245"/>
      <c r="G5" s="245"/>
      <c r="H5" s="246"/>
      <c r="I5" s="1"/>
      <c r="J5" s="1"/>
      <c r="K5" s="1"/>
      <c r="L5" s="1"/>
      <c r="M5" s="1"/>
      <c r="N5" s="1"/>
      <c r="O5" s="1"/>
      <c r="P5" s="1"/>
      <c r="Q5" s="1"/>
      <c r="R5" s="1"/>
      <c r="S5" s="1"/>
      <c r="T5" s="1"/>
      <c r="U5" s="1"/>
      <c r="V5" s="1"/>
      <c r="W5" s="1"/>
      <c r="X5" s="1"/>
      <c r="Y5" s="1"/>
      <c r="Z5" s="1"/>
    </row>
    <row r="6" spans="1:26" ht="14.4" x14ac:dyDescent="0.3">
      <c r="A6" s="1"/>
      <c r="B6" s="247" t="s">
        <v>2</v>
      </c>
      <c r="C6" s="248"/>
      <c r="D6" s="248"/>
      <c r="E6" s="248"/>
      <c r="F6" s="248"/>
      <c r="G6" s="248"/>
      <c r="H6" s="249"/>
      <c r="I6" s="1"/>
      <c r="J6" s="1"/>
      <c r="K6" s="1"/>
      <c r="L6" s="1"/>
      <c r="M6" s="1"/>
      <c r="N6" s="1"/>
      <c r="O6" s="1"/>
      <c r="P6" s="1"/>
      <c r="Q6" s="1"/>
      <c r="R6" s="1"/>
      <c r="S6" s="1"/>
      <c r="T6" s="1"/>
      <c r="U6" s="1"/>
      <c r="V6" s="1"/>
      <c r="W6" s="1"/>
      <c r="X6" s="1"/>
      <c r="Y6" s="1"/>
      <c r="Z6" s="1"/>
    </row>
    <row r="7" spans="1:26" ht="95.25" customHeight="1" x14ac:dyDescent="0.3">
      <c r="A7" s="1"/>
      <c r="B7" s="250" t="s">
        <v>3</v>
      </c>
      <c r="C7" s="251"/>
      <c r="D7" s="251"/>
      <c r="E7" s="251"/>
      <c r="F7" s="251"/>
      <c r="G7" s="251"/>
      <c r="H7" s="252"/>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53" t="s">
        <v>4</v>
      </c>
      <c r="C9" s="242"/>
      <c r="D9" s="242"/>
      <c r="E9" s="242"/>
      <c r="F9" s="242"/>
      <c r="G9" s="242"/>
      <c r="H9" s="243"/>
      <c r="I9" s="1"/>
      <c r="J9" s="1"/>
      <c r="K9" s="1"/>
      <c r="L9" s="1"/>
      <c r="M9" s="1"/>
      <c r="N9" s="1"/>
      <c r="O9" s="1"/>
      <c r="P9" s="1"/>
      <c r="Q9" s="1"/>
      <c r="R9" s="1"/>
      <c r="S9" s="1"/>
      <c r="T9" s="1"/>
      <c r="U9" s="1"/>
      <c r="V9" s="1"/>
      <c r="W9" s="1"/>
      <c r="X9" s="1"/>
      <c r="Y9" s="1"/>
      <c r="Z9" s="1"/>
    </row>
    <row r="10" spans="1:26" ht="44.25" customHeight="1" x14ac:dyDescent="0.3">
      <c r="A10" s="1"/>
      <c r="B10" s="254"/>
      <c r="C10" s="242"/>
      <c r="D10" s="242"/>
      <c r="E10" s="242"/>
      <c r="F10" s="242"/>
      <c r="G10" s="242"/>
      <c r="H10" s="243"/>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55" t="s">
        <v>5</v>
      </c>
      <c r="D12" s="256"/>
      <c r="E12" s="257" t="s">
        <v>6</v>
      </c>
      <c r="F12" s="258"/>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59" t="s">
        <v>7</v>
      </c>
      <c r="D13" s="260"/>
      <c r="E13" s="261" t="s">
        <v>8</v>
      </c>
      <c r="F13" s="262"/>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59" t="s">
        <v>9</v>
      </c>
      <c r="D14" s="260"/>
      <c r="E14" s="261" t="s">
        <v>10</v>
      </c>
      <c r="F14" s="262"/>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59" t="s">
        <v>11</v>
      </c>
      <c r="D15" s="260"/>
      <c r="E15" s="261" t="s">
        <v>12</v>
      </c>
      <c r="F15" s="262"/>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59" t="s">
        <v>13</v>
      </c>
      <c r="D16" s="260"/>
      <c r="E16" s="261" t="s">
        <v>14</v>
      </c>
      <c r="F16" s="262"/>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63" t="s">
        <v>15</v>
      </c>
      <c r="D17" s="264"/>
      <c r="E17" s="265" t="s">
        <v>16</v>
      </c>
      <c r="F17" s="266"/>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63" t="s">
        <v>17</v>
      </c>
      <c r="D18" s="264"/>
      <c r="E18" s="265" t="s">
        <v>18</v>
      </c>
      <c r="F18" s="266"/>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63" t="s">
        <v>19</v>
      </c>
      <c r="D19" s="264"/>
      <c r="E19" s="265" t="s">
        <v>20</v>
      </c>
      <c r="F19" s="266"/>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63" t="s">
        <v>21</v>
      </c>
      <c r="D20" s="264"/>
      <c r="E20" s="265" t="s">
        <v>22</v>
      </c>
      <c r="F20" s="266"/>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63" t="s">
        <v>23</v>
      </c>
      <c r="D21" s="264"/>
      <c r="E21" s="265" t="s">
        <v>24</v>
      </c>
      <c r="F21" s="266"/>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63" t="s">
        <v>25</v>
      </c>
      <c r="D22" s="264"/>
      <c r="E22" s="265" t="s">
        <v>26</v>
      </c>
      <c r="F22" s="266"/>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63" t="s">
        <v>27</v>
      </c>
      <c r="D23" s="264"/>
      <c r="E23" s="265" t="s">
        <v>28</v>
      </c>
      <c r="F23" s="266"/>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63" t="s">
        <v>29</v>
      </c>
      <c r="D24" s="264"/>
      <c r="E24" s="265" t="s">
        <v>30</v>
      </c>
      <c r="F24" s="266"/>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63" t="s">
        <v>31</v>
      </c>
      <c r="D25" s="264"/>
      <c r="E25" s="265" t="s">
        <v>32</v>
      </c>
      <c r="F25" s="266"/>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63" t="s">
        <v>33</v>
      </c>
      <c r="D26" s="264"/>
      <c r="E26" s="265" t="s">
        <v>34</v>
      </c>
      <c r="F26" s="266"/>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63" t="s">
        <v>35</v>
      </c>
      <c r="D27" s="264"/>
      <c r="E27" s="265" t="s">
        <v>36</v>
      </c>
      <c r="F27" s="266"/>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63" t="s">
        <v>37</v>
      </c>
      <c r="D28" s="264"/>
      <c r="E28" s="265" t="s">
        <v>38</v>
      </c>
      <c r="F28" s="266"/>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63" t="s">
        <v>39</v>
      </c>
      <c r="D29" s="264"/>
      <c r="E29" s="265" t="s">
        <v>38</v>
      </c>
      <c r="F29" s="266"/>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63" t="s">
        <v>40</v>
      </c>
      <c r="D30" s="264"/>
      <c r="E30" s="265" t="s">
        <v>41</v>
      </c>
      <c r="F30" s="266"/>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63" t="s">
        <v>42</v>
      </c>
      <c r="D31" s="264"/>
      <c r="E31" s="265" t="s">
        <v>43</v>
      </c>
      <c r="F31" s="266"/>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63" t="s">
        <v>44</v>
      </c>
      <c r="D32" s="264"/>
      <c r="E32" s="265" t="s">
        <v>45</v>
      </c>
      <c r="F32" s="266"/>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63" t="s">
        <v>46</v>
      </c>
      <c r="D33" s="264"/>
      <c r="E33" s="265" t="s">
        <v>47</v>
      </c>
      <c r="F33" s="266"/>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63" t="s">
        <v>48</v>
      </c>
      <c r="D34" s="264"/>
      <c r="E34" s="265" t="s">
        <v>49</v>
      </c>
      <c r="F34" s="266"/>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63" t="s">
        <v>50</v>
      </c>
      <c r="D35" s="264"/>
      <c r="E35" s="265" t="s">
        <v>51</v>
      </c>
      <c r="F35" s="266"/>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63" t="s">
        <v>52</v>
      </c>
      <c r="D36" s="264"/>
      <c r="E36" s="265" t="s">
        <v>53</v>
      </c>
      <c r="F36" s="266"/>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63" t="s">
        <v>54</v>
      </c>
      <c r="D37" s="264"/>
      <c r="E37" s="265" t="s">
        <v>55</v>
      </c>
      <c r="F37" s="266"/>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72"/>
      <c r="D38" s="273"/>
      <c r="E38" s="267"/>
      <c r="F38" s="268"/>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69" t="s">
        <v>56</v>
      </c>
      <c r="C40" s="270"/>
      <c r="D40" s="270"/>
      <c r="E40" s="270"/>
      <c r="F40" s="270"/>
      <c r="G40" s="270"/>
      <c r="H40" s="271"/>
      <c r="I40" s="1"/>
      <c r="J40" s="1"/>
      <c r="K40" s="1"/>
      <c r="L40" s="1"/>
      <c r="M40" s="1"/>
      <c r="N40" s="1"/>
      <c r="O40" s="1"/>
      <c r="P40" s="1"/>
      <c r="Q40" s="1"/>
      <c r="R40" s="1"/>
      <c r="S40" s="1"/>
      <c r="T40" s="1"/>
      <c r="U40" s="1"/>
      <c r="V40" s="1"/>
      <c r="W40" s="1"/>
      <c r="X40" s="1"/>
      <c r="Y40" s="1"/>
      <c r="Z40" s="1"/>
    </row>
    <row r="41" spans="1:26" ht="20.25" customHeight="1" x14ac:dyDescent="0.3">
      <c r="A41" s="1"/>
      <c r="B41" s="269" t="s">
        <v>57</v>
      </c>
      <c r="C41" s="270"/>
      <c r="D41" s="270"/>
      <c r="E41" s="270"/>
      <c r="F41" s="270"/>
      <c r="G41" s="270"/>
      <c r="H41" s="271"/>
      <c r="I41" s="1"/>
      <c r="J41" s="1"/>
      <c r="K41" s="1"/>
      <c r="L41" s="1"/>
      <c r="M41" s="1"/>
      <c r="N41" s="1"/>
      <c r="O41" s="1"/>
      <c r="P41" s="1"/>
      <c r="Q41" s="1"/>
      <c r="R41" s="1"/>
      <c r="S41" s="1"/>
      <c r="T41" s="1"/>
      <c r="U41" s="1"/>
      <c r="V41" s="1"/>
      <c r="W41" s="1"/>
      <c r="X41" s="1"/>
      <c r="Y41" s="1"/>
      <c r="Z41" s="1"/>
    </row>
    <row r="42" spans="1:26" ht="20.25" customHeight="1" x14ac:dyDescent="0.3">
      <c r="A42" s="1"/>
      <c r="B42" s="269" t="s">
        <v>58</v>
      </c>
      <c r="C42" s="270"/>
      <c r="D42" s="270"/>
      <c r="E42" s="270"/>
      <c r="F42" s="270"/>
      <c r="G42" s="270"/>
      <c r="H42" s="271"/>
      <c r="I42" s="1"/>
      <c r="J42" s="1"/>
      <c r="K42" s="1"/>
      <c r="L42" s="1"/>
      <c r="M42" s="1"/>
      <c r="N42" s="1"/>
      <c r="O42" s="1"/>
      <c r="P42" s="1"/>
      <c r="Q42" s="1"/>
      <c r="R42" s="1"/>
      <c r="S42" s="1"/>
      <c r="T42" s="1"/>
      <c r="U42" s="1"/>
      <c r="V42" s="1"/>
      <c r="W42" s="1"/>
      <c r="X42" s="1"/>
      <c r="Y42" s="1"/>
      <c r="Z42" s="1"/>
    </row>
    <row r="43" spans="1:26" ht="20.25" customHeight="1" x14ac:dyDescent="0.3">
      <c r="A43" s="1"/>
      <c r="B43" s="269" t="s">
        <v>59</v>
      </c>
      <c r="C43" s="270"/>
      <c r="D43" s="270"/>
      <c r="E43" s="270"/>
      <c r="F43" s="270"/>
      <c r="G43" s="270"/>
      <c r="H43" s="271"/>
      <c r="I43" s="1"/>
      <c r="J43" s="1"/>
      <c r="K43" s="1"/>
      <c r="L43" s="1"/>
      <c r="M43" s="1"/>
      <c r="N43" s="1"/>
      <c r="O43" s="1"/>
      <c r="P43" s="1"/>
      <c r="Q43" s="1"/>
      <c r="R43" s="1"/>
      <c r="S43" s="1"/>
      <c r="T43" s="1"/>
      <c r="U43" s="1"/>
      <c r="V43" s="1"/>
      <c r="W43" s="1"/>
      <c r="X43" s="1"/>
      <c r="Y43" s="1"/>
      <c r="Z43" s="1"/>
    </row>
    <row r="44" spans="1:26" ht="15.75" customHeight="1" x14ac:dyDescent="0.3">
      <c r="A44" s="1"/>
      <c r="B44" s="269" t="s">
        <v>60</v>
      </c>
      <c r="C44" s="270"/>
      <c r="D44" s="270"/>
      <c r="E44" s="270"/>
      <c r="F44" s="270"/>
      <c r="G44" s="270"/>
      <c r="H44" s="271"/>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D1000"/>
  <sheetViews>
    <sheetView zoomScale="80" zoomScaleNormal="80" workbookViewId="0">
      <selection sqref="A1:AJ2"/>
    </sheetView>
  </sheetViews>
  <sheetFormatPr baseColWidth="10" defaultColWidth="14.44140625" defaultRowHeight="15" customHeight="1" x14ac:dyDescent="0.3"/>
  <cols>
    <col min="1" max="1" width="4" style="135" customWidth="1"/>
    <col min="2" max="2" width="14.109375" customWidth="1"/>
    <col min="3" max="3" width="13.109375" customWidth="1"/>
    <col min="4" max="4" width="16.109375" customWidth="1"/>
    <col min="5" max="5" width="32.44140625" customWidth="1"/>
    <col min="6" max="6" width="19" customWidth="1"/>
    <col min="7" max="7" width="17.88671875" customWidth="1"/>
    <col min="8" max="8" width="16.5546875" customWidth="1"/>
    <col min="9" max="9" width="6.33203125" customWidth="1"/>
    <col min="10" max="10" width="27.33203125" customWidth="1"/>
    <col min="11" max="11" width="30.5546875" hidden="1" customWidth="1"/>
    <col min="12" max="12" width="17.5546875" customWidth="1"/>
    <col min="13" max="13" width="6.33203125" customWidth="1"/>
    <col min="14" max="14" width="16" customWidth="1"/>
    <col min="15" max="15" width="5.88671875" customWidth="1"/>
    <col min="16" max="16" width="31" customWidth="1"/>
    <col min="17" max="17" width="15.109375" customWidth="1"/>
    <col min="18" max="18" width="6.88671875" style="135" customWidth="1"/>
    <col min="19" max="19" width="5" style="135" customWidth="1"/>
    <col min="20" max="20" width="5.5546875" style="135" customWidth="1"/>
    <col min="21" max="21" width="7.109375" style="135" customWidth="1"/>
    <col min="22" max="22" width="6.6640625" style="135" customWidth="1"/>
    <col min="23" max="23" width="7.5546875" style="135" customWidth="1"/>
    <col min="24" max="24" width="7.33203125" style="135" hidden="1" customWidth="1"/>
    <col min="25" max="25" width="8.6640625" style="135" customWidth="1"/>
    <col min="26" max="26" width="10.44140625" style="135" customWidth="1"/>
    <col min="27" max="27" width="9.33203125" style="135" customWidth="1"/>
    <col min="28" max="28" width="9.109375" style="135" customWidth="1"/>
    <col min="29" max="29" width="8.44140625" style="135" customWidth="1"/>
    <col min="30" max="30" width="7.33203125" style="135" customWidth="1"/>
    <col min="31" max="31" width="23" customWidth="1"/>
    <col min="32" max="32" width="18.88671875" customWidth="1"/>
    <col min="33" max="33" width="16.88671875" customWidth="1"/>
    <col min="34" max="34" width="14.88671875" customWidth="1"/>
    <col min="35" max="35" width="18.5546875" customWidth="1"/>
    <col min="36" max="36" width="21" customWidth="1"/>
    <col min="37" max="56" width="11.44140625" customWidth="1"/>
  </cols>
  <sheetData>
    <row r="1" spans="1:56" ht="34.5" customHeight="1" x14ac:dyDescent="0.3">
      <c r="A1" s="282" t="s">
        <v>210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18"/>
      <c r="AL1" s="18"/>
      <c r="AM1" s="18"/>
      <c r="AN1" s="18"/>
      <c r="AO1" s="18"/>
      <c r="AP1" s="18"/>
      <c r="AQ1" s="18"/>
      <c r="AR1" s="18"/>
      <c r="AS1" s="18"/>
      <c r="AT1" s="18"/>
      <c r="AU1" s="18"/>
      <c r="AV1" s="18"/>
      <c r="AW1" s="18"/>
      <c r="AX1" s="18"/>
      <c r="AY1" s="18"/>
      <c r="AZ1" s="18"/>
      <c r="BA1" s="18"/>
      <c r="BB1" s="18"/>
      <c r="BC1" s="18"/>
      <c r="BD1" s="18"/>
    </row>
    <row r="2" spans="1:56" ht="32.25" customHeight="1" x14ac:dyDescent="0.3">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8"/>
      <c r="AL2" s="18"/>
      <c r="AM2" s="18"/>
      <c r="AN2" s="18"/>
      <c r="AO2" s="18"/>
      <c r="AP2" s="18"/>
      <c r="AQ2" s="18"/>
      <c r="AR2" s="18"/>
      <c r="AS2" s="18"/>
      <c r="AT2" s="18"/>
      <c r="AU2" s="18"/>
      <c r="AV2" s="18"/>
      <c r="AW2" s="18"/>
      <c r="AX2" s="18"/>
      <c r="AY2" s="18"/>
      <c r="AZ2" s="18"/>
      <c r="BA2" s="18"/>
      <c r="BB2" s="18"/>
      <c r="BC2" s="18"/>
      <c r="BD2" s="18"/>
    </row>
    <row r="3" spans="1:56" ht="16.5" customHeight="1" x14ac:dyDescent="0.3">
      <c r="A3" s="123"/>
      <c r="B3" s="124"/>
      <c r="C3" s="123"/>
      <c r="D3" s="123"/>
      <c r="E3" s="125"/>
      <c r="F3" s="126"/>
      <c r="G3" s="125"/>
      <c r="H3" s="125"/>
      <c r="I3" s="125"/>
      <c r="J3" s="125"/>
      <c r="K3" s="125"/>
      <c r="L3" s="125"/>
      <c r="M3" s="125"/>
      <c r="N3" s="125"/>
      <c r="O3" s="125"/>
      <c r="P3" s="125"/>
      <c r="Q3" s="125"/>
      <c r="R3" s="128"/>
      <c r="S3" s="128"/>
      <c r="T3" s="128"/>
      <c r="U3" s="128"/>
      <c r="V3" s="128"/>
      <c r="W3" s="128"/>
      <c r="X3" s="128"/>
      <c r="Y3" s="128"/>
      <c r="Z3" s="128"/>
      <c r="AA3" s="128"/>
      <c r="AB3" s="128"/>
      <c r="AC3" s="128"/>
      <c r="AD3" s="128"/>
      <c r="AE3" s="125"/>
      <c r="AF3" s="125"/>
      <c r="AG3" s="125"/>
      <c r="AH3" s="125"/>
      <c r="AI3" s="125"/>
      <c r="AJ3" s="125"/>
      <c r="AK3" s="18"/>
      <c r="AL3" s="18"/>
      <c r="AM3" s="18"/>
      <c r="AN3" s="18"/>
      <c r="AO3" s="18"/>
      <c r="AP3" s="18"/>
      <c r="AQ3" s="18"/>
      <c r="AR3" s="18"/>
      <c r="AS3" s="18"/>
      <c r="AT3" s="18"/>
      <c r="AU3" s="18"/>
      <c r="AV3" s="18"/>
      <c r="AW3" s="18"/>
      <c r="AX3" s="18"/>
      <c r="AY3" s="18"/>
      <c r="AZ3" s="18"/>
      <c r="BA3" s="18"/>
      <c r="BB3" s="18"/>
      <c r="BC3" s="18"/>
      <c r="BD3" s="18"/>
    </row>
    <row r="4" spans="1:56" ht="26.25" customHeight="1" x14ac:dyDescent="0.3">
      <c r="A4" s="283" t="s">
        <v>61</v>
      </c>
      <c r="B4" s="284"/>
      <c r="C4" s="285"/>
      <c r="D4" s="275"/>
      <c r="E4" s="275"/>
      <c r="F4" s="275"/>
      <c r="G4" s="275"/>
      <c r="H4" s="275"/>
      <c r="I4" s="275"/>
      <c r="J4" s="275"/>
      <c r="K4" s="275"/>
      <c r="L4" s="275"/>
      <c r="M4" s="275"/>
      <c r="N4" s="275"/>
      <c r="O4" s="286"/>
      <c r="P4" s="275"/>
      <c r="Q4" s="275"/>
      <c r="R4" s="128"/>
      <c r="S4" s="128"/>
      <c r="T4" s="128"/>
      <c r="U4" s="128"/>
      <c r="V4" s="128"/>
      <c r="W4" s="128"/>
      <c r="X4" s="128"/>
      <c r="Y4" s="128"/>
      <c r="Z4" s="128"/>
      <c r="AA4" s="128"/>
      <c r="AB4" s="128"/>
      <c r="AC4" s="128"/>
      <c r="AD4" s="128"/>
      <c r="AE4" s="125"/>
      <c r="AF4" s="125"/>
      <c r="AG4" s="125"/>
      <c r="AH4" s="125"/>
      <c r="AI4" s="125"/>
      <c r="AJ4" s="125"/>
      <c r="AK4" s="18"/>
      <c r="AL4" s="18"/>
      <c r="AM4" s="18"/>
      <c r="AN4" s="18"/>
      <c r="AO4" s="18"/>
      <c r="AP4" s="18"/>
      <c r="AQ4" s="18"/>
      <c r="AR4" s="18"/>
      <c r="AS4" s="18"/>
      <c r="AT4" s="18"/>
      <c r="AU4" s="18"/>
      <c r="AV4" s="18"/>
      <c r="AW4" s="18"/>
      <c r="AX4" s="18"/>
      <c r="AY4" s="18"/>
      <c r="AZ4" s="18"/>
      <c r="BA4" s="18"/>
      <c r="BB4" s="18"/>
      <c r="BC4" s="18"/>
      <c r="BD4" s="18"/>
    </row>
    <row r="5" spans="1:56" ht="30" customHeight="1" x14ac:dyDescent="0.3">
      <c r="A5" s="283" t="s">
        <v>62</v>
      </c>
      <c r="B5" s="284"/>
      <c r="C5" s="285"/>
      <c r="D5" s="275"/>
      <c r="E5" s="275"/>
      <c r="F5" s="275"/>
      <c r="G5" s="275"/>
      <c r="H5" s="275"/>
      <c r="I5" s="275"/>
      <c r="J5" s="275"/>
      <c r="K5" s="275"/>
      <c r="L5" s="275"/>
      <c r="M5" s="275"/>
      <c r="N5" s="275"/>
      <c r="O5" s="125"/>
      <c r="P5" s="125"/>
      <c r="Q5" s="125"/>
      <c r="R5" s="128"/>
      <c r="S5" s="128"/>
      <c r="T5" s="128"/>
      <c r="U5" s="128"/>
      <c r="V5" s="128"/>
      <c r="W5" s="128"/>
      <c r="X5" s="128"/>
      <c r="Y5" s="128"/>
      <c r="Z5" s="128"/>
      <c r="AA5" s="128"/>
      <c r="AB5" s="128"/>
      <c r="AC5" s="128"/>
      <c r="AD5" s="128"/>
      <c r="AE5" s="125"/>
      <c r="AF5" s="125"/>
      <c r="AG5" s="125"/>
      <c r="AH5" s="125"/>
      <c r="AI5" s="125"/>
      <c r="AJ5" s="125"/>
      <c r="AK5" s="18"/>
      <c r="AL5" s="18"/>
      <c r="AM5" s="18"/>
      <c r="AN5" s="18"/>
      <c r="AO5" s="18"/>
      <c r="AP5" s="18"/>
      <c r="AQ5" s="18"/>
      <c r="AR5" s="18"/>
      <c r="AS5" s="18"/>
      <c r="AT5" s="18"/>
      <c r="AU5" s="18"/>
      <c r="AV5" s="18"/>
      <c r="AW5" s="18"/>
      <c r="AX5" s="18"/>
      <c r="AY5" s="18"/>
      <c r="AZ5" s="18"/>
      <c r="BA5" s="18"/>
      <c r="BB5" s="18"/>
      <c r="BC5" s="18"/>
      <c r="BD5" s="18"/>
    </row>
    <row r="6" spans="1:56" ht="49.5" customHeight="1" x14ac:dyDescent="0.3">
      <c r="A6" s="283" t="s">
        <v>63</v>
      </c>
      <c r="B6" s="284"/>
      <c r="C6" s="287"/>
      <c r="D6" s="275"/>
      <c r="E6" s="275"/>
      <c r="F6" s="275"/>
      <c r="G6" s="275"/>
      <c r="H6" s="275"/>
      <c r="I6" s="275"/>
      <c r="J6" s="275"/>
      <c r="K6" s="275"/>
      <c r="L6" s="275"/>
      <c r="M6" s="275"/>
      <c r="N6" s="275"/>
      <c r="O6" s="125"/>
      <c r="P6" s="125"/>
      <c r="Q6" s="125"/>
      <c r="R6" s="128"/>
      <c r="S6" s="128"/>
      <c r="T6" s="128"/>
      <c r="U6" s="128"/>
      <c r="V6" s="128"/>
      <c r="W6" s="128"/>
      <c r="X6" s="128"/>
      <c r="Y6" s="128"/>
      <c r="Z6" s="128"/>
      <c r="AA6" s="128"/>
      <c r="AB6" s="128"/>
      <c r="AC6" s="128"/>
      <c r="AD6" s="128"/>
      <c r="AE6" s="125"/>
      <c r="AF6" s="125"/>
      <c r="AG6" s="125"/>
      <c r="AH6" s="125"/>
      <c r="AI6" s="125"/>
      <c r="AJ6" s="125"/>
      <c r="AK6" s="18"/>
      <c r="AL6" s="18"/>
      <c r="AM6" s="18"/>
      <c r="AN6" s="18"/>
      <c r="AO6" s="18"/>
      <c r="AP6" s="18"/>
      <c r="AQ6" s="18"/>
      <c r="AR6" s="18"/>
      <c r="AS6" s="18"/>
      <c r="AT6" s="18"/>
      <c r="AU6" s="18"/>
      <c r="AV6" s="18"/>
      <c r="AW6" s="18"/>
      <c r="AX6" s="18"/>
      <c r="AY6" s="18"/>
      <c r="AZ6" s="18"/>
      <c r="BA6" s="18"/>
      <c r="BB6" s="18"/>
      <c r="BC6" s="18"/>
      <c r="BD6" s="18"/>
    </row>
    <row r="7" spans="1:56" ht="16.5" customHeight="1" x14ac:dyDescent="0.3">
      <c r="A7" s="288" t="s">
        <v>64</v>
      </c>
      <c r="B7" s="284"/>
      <c r="C7" s="284"/>
      <c r="D7" s="284"/>
      <c r="E7" s="284"/>
      <c r="F7" s="284"/>
      <c r="G7" s="284"/>
      <c r="H7" s="288" t="s">
        <v>65</v>
      </c>
      <c r="I7" s="284"/>
      <c r="J7" s="284"/>
      <c r="K7" s="284"/>
      <c r="L7" s="284"/>
      <c r="M7" s="284"/>
      <c r="N7" s="284"/>
      <c r="O7" s="288" t="s">
        <v>66</v>
      </c>
      <c r="P7" s="284"/>
      <c r="Q7" s="284"/>
      <c r="R7" s="284"/>
      <c r="S7" s="284"/>
      <c r="T7" s="284"/>
      <c r="U7" s="284"/>
      <c r="V7" s="284"/>
      <c r="W7" s="284"/>
      <c r="X7" s="288" t="s">
        <v>67</v>
      </c>
      <c r="Y7" s="289"/>
      <c r="Z7" s="289"/>
      <c r="AA7" s="289"/>
      <c r="AB7" s="289"/>
      <c r="AC7" s="289"/>
      <c r="AD7" s="289"/>
      <c r="AE7" s="288" t="s">
        <v>68</v>
      </c>
      <c r="AF7" s="284"/>
      <c r="AG7" s="284"/>
      <c r="AH7" s="284"/>
      <c r="AI7" s="284"/>
      <c r="AJ7" s="284"/>
      <c r="AK7" s="18"/>
      <c r="AL7" s="18"/>
      <c r="AM7" s="18"/>
      <c r="AN7" s="18"/>
      <c r="AO7" s="18"/>
      <c r="AP7" s="18"/>
      <c r="AQ7" s="18"/>
      <c r="AR7" s="18"/>
      <c r="AS7" s="18"/>
      <c r="AT7" s="18"/>
      <c r="AU7" s="18"/>
      <c r="AV7" s="18"/>
      <c r="AW7" s="18"/>
      <c r="AX7" s="18"/>
      <c r="AY7" s="18"/>
      <c r="AZ7" s="18"/>
      <c r="BA7" s="18"/>
      <c r="BB7" s="18"/>
      <c r="BC7" s="18"/>
      <c r="BD7" s="18"/>
    </row>
    <row r="8" spans="1:56" ht="16.5" customHeight="1" x14ac:dyDescent="0.3">
      <c r="A8" s="136"/>
      <c r="B8" s="137"/>
      <c r="C8" s="138"/>
      <c r="D8" s="138"/>
      <c r="E8" s="137"/>
      <c r="F8" s="138"/>
      <c r="G8" s="138"/>
      <c r="H8" s="138"/>
      <c r="I8" s="137"/>
      <c r="J8" s="138"/>
      <c r="K8" s="138" t="s">
        <v>73</v>
      </c>
      <c r="L8" s="138" t="s">
        <v>211</v>
      </c>
      <c r="M8" s="137"/>
      <c r="N8" s="138"/>
      <c r="O8" s="139"/>
      <c r="P8" s="138"/>
      <c r="Q8" s="138"/>
      <c r="R8" s="290" t="s">
        <v>75</v>
      </c>
      <c r="S8" s="289"/>
      <c r="T8" s="289"/>
      <c r="U8" s="289"/>
      <c r="V8" s="289"/>
      <c r="W8" s="289"/>
      <c r="X8" s="139"/>
      <c r="Y8" s="139"/>
      <c r="Z8" s="139"/>
      <c r="AA8" s="139"/>
      <c r="AB8" s="139"/>
      <c r="AC8" s="139"/>
      <c r="AD8" s="139"/>
      <c r="AE8" s="138"/>
      <c r="AF8" s="138"/>
      <c r="AG8" s="138"/>
      <c r="AH8" s="138"/>
      <c r="AI8" s="138"/>
      <c r="AJ8" s="138"/>
      <c r="AK8" s="18"/>
      <c r="AL8" s="18"/>
      <c r="AM8" s="18"/>
      <c r="AN8" s="18"/>
      <c r="AO8" s="18"/>
      <c r="AP8" s="18"/>
      <c r="AQ8" s="18"/>
      <c r="AR8" s="18"/>
      <c r="AS8" s="18"/>
      <c r="AT8" s="18"/>
      <c r="AU8" s="18"/>
      <c r="AV8" s="18"/>
      <c r="AW8" s="18"/>
      <c r="AX8" s="18"/>
      <c r="AY8" s="18"/>
      <c r="AZ8" s="18"/>
      <c r="BA8" s="18"/>
      <c r="BB8" s="18"/>
      <c r="BC8" s="18"/>
      <c r="BD8" s="18"/>
    </row>
    <row r="9" spans="1:56" ht="146.25" customHeight="1" x14ac:dyDescent="0.3">
      <c r="A9" s="136" t="s">
        <v>69</v>
      </c>
      <c r="B9" s="114" t="s">
        <v>15</v>
      </c>
      <c r="C9" s="115" t="s">
        <v>17</v>
      </c>
      <c r="D9" s="115" t="s">
        <v>19</v>
      </c>
      <c r="E9" s="115" t="s">
        <v>21</v>
      </c>
      <c r="F9" s="115" t="s">
        <v>23</v>
      </c>
      <c r="G9" s="115" t="s">
        <v>70</v>
      </c>
      <c r="H9" s="115" t="s">
        <v>71</v>
      </c>
      <c r="I9" s="115" t="s">
        <v>213</v>
      </c>
      <c r="J9" s="115" t="s">
        <v>72</v>
      </c>
      <c r="K9" s="115"/>
      <c r="L9" s="115" t="s">
        <v>212</v>
      </c>
      <c r="M9" s="115" t="s">
        <v>214</v>
      </c>
      <c r="N9" s="115" t="s">
        <v>29</v>
      </c>
      <c r="O9" s="139" t="s">
        <v>74</v>
      </c>
      <c r="P9" s="115" t="s">
        <v>31</v>
      </c>
      <c r="Q9" s="115" t="s">
        <v>33</v>
      </c>
      <c r="R9" s="116" t="s">
        <v>84</v>
      </c>
      <c r="S9" s="116" t="s">
        <v>85</v>
      </c>
      <c r="T9" s="116" t="s">
        <v>86</v>
      </c>
      <c r="U9" s="116" t="s">
        <v>87</v>
      </c>
      <c r="V9" s="116" t="s">
        <v>88</v>
      </c>
      <c r="W9" s="116" t="s">
        <v>89</v>
      </c>
      <c r="X9" s="116" t="s">
        <v>76</v>
      </c>
      <c r="Y9" s="116" t="s">
        <v>77</v>
      </c>
      <c r="Z9" s="115" t="s">
        <v>215</v>
      </c>
      <c r="AA9" s="116" t="s">
        <v>78</v>
      </c>
      <c r="AB9" s="115" t="s">
        <v>216</v>
      </c>
      <c r="AC9" s="116" t="s">
        <v>79</v>
      </c>
      <c r="AD9" s="116" t="s">
        <v>50</v>
      </c>
      <c r="AE9" s="115" t="s">
        <v>68</v>
      </c>
      <c r="AF9" s="115" t="s">
        <v>80</v>
      </c>
      <c r="AG9" s="115" t="s">
        <v>81</v>
      </c>
      <c r="AH9" s="115" t="s">
        <v>82</v>
      </c>
      <c r="AI9" s="115" t="s">
        <v>83</v>
      </c>
      <c r="AJ9" s="115" t="s">
        <v>54</v>
      </c>
      <c r="AK9" s="19"/>
      <c r="AL9" s="19"/>
      <c r="AM9" s="19"/>
      <c r="AN9" s="19"/>
      <c r="AO9" s="19"/>
      <c r="AP9" s="19"/>
      <c r="AQ9" s="19"/>
      <c r="AR9" s="19"/>
      <c r="AS9" s="19"/>
      <c r="AT9" s="19"/>
      <c r="AU9" s="19"/>
      <c r="AV9" s="19"/>
      <c r="AW9" s="19"/>
      <c r="AX9" s="19"/>
      <c r="AY9" s="19"/>
      <c r="AZ9" s="19"/>
      <c r="BA9" s="19"/>
      <c r="BB9" s="19"/>
      <c r="BC9" s="19"/>
      <c r="BD9" s="19"/>
    </row>
    <row r="10" spans="1:56" ht="14.4" x14ac:dyDescent="0.3">
      <c r="A10" s="278">
        <v>1</v>
      </c>
      <c r="B10" s="280"/>
      <c r="C10" s="280"/>
      <c r="D10" s="280"/>
      <c r="E10" s="280" t="str">
        <f>CONCATENATE("Posibilidad de afectación"," ",B10," por"," ",C10,"debido a"," ",D10)</f>
        <v xml:space="preserve">Posibilidad de afectación  por debido a </v>
      </c>
      <c r="F10" s="280"/>
      <c r="G10" s="281"/>
      <c r="H10" s="274" t="str">
        <f>IF(G10&lt;=0,"",IF(G10&lt;=2,"Muy Baja",IF(G10&lt;=24,"Baja",IF(G10&lt;=500,"Media",IF(G10&lt;=5000,"Alta","Muy Alta")))))</f>
        <v/>
      </c>
      <c r="I10" s="276" t="str">
        <f>IF(H10="","",IF(H10="Muy Baja",0.2,IF(H10="Baja",0.4,IF(H10="Media",0.6,IF(H10="Alta",0.8,IF(H10="Muy Alta",1,))))))</f>
        <v/>
      </c>
      <c r="J10" s="280"/>
      <c r="K10" s="276">
        <f ca="1">IF(NOT(ISERROR(MATCH(J10,'Tabla Impacto'!$B$221:$B$223,0))),'Tabla Impacto'!$F$223&amp;"Por favor no seleccionar los criterios de impacto(Afectación Económica o presupuestal y Pérdida Reputacional)",J10)</f>
        <v>0</v>
      </c>
      <c r="L10" s="274" t="str">
        <f ca="1">IF(OR(K10='Tabla Impacto'!$C$11,K10='Tabla Impacto'!$D$11),"Leve",IF(OR(K10='Tabla Impacto'!$C$12,K10='Tabla Impacto'!$D$12),"Menor",IF(OR(K10='Tabla Impacto'!$C$13,K10='Tabla Impacto'!$D$13),"Moderado",IF(OR(K10='Tabla Impacto'!$C$14,K10='Tabla Impacto'!$D$14),"Mayor",IF(OR(K10='Tabla Impacto'!$C$15,K10='Tabla Impacto'!$D$15),"Catastrófico","")))))</f>
        <v/>
      </c>
      <c r="M10" s="276" t="str">
        <f ca="1">IF(L10="","",IF(L10="Leve",0.2,IF(L10="Menor",0.4,IF(L10="Moderado",0.6,IF(L10="Mayor",0.8,IF(L10="Catastrófico",1,))))))</f>
        <v/>
      </c>
      <c r="N10" s="27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
      </c>
      <c r="O10" s="117">
        <v>1</v>
      </c>
      <c r="P10" s="118"/>
      <c r="Q10" s="117" t="str">
        <f t="shared" ref="Q10:Q69" si="0">IF(OR(R10="Preventivo",R10="Detectivo"),"Probabilidad",IF(R10="Correctivo","Impacto",""))</f>
        <v/>
      </c>
      <c r="R10" s="127"/>
      <c r="S10" s="127"/>
      <c r="T10" s="129" t="str">
        <f t="shared" ref="T10:T69" si="1">IF(AND(R10="Preventivo",S10="Automático"),"50%",IF(AND(R10="Preventivo",S10="Manual"),"40%",IF(AND(R10="Detectivo",S10="Automático"),"40%",IF(AND(R10="Detectivo",S10="Manual"),"30%",IF(AND(R10="Correctivo",S10="Automático"),"35%",IF(AND(R10="Correctivo",S10="Manual"),"25%",""))))))</f>
        <v/>
      </c>
      <c r="U10" s="127"/>
      <c r="V10" s="127"/>
      <c r="W10" s="127"/>
      <c r="X10" s="130" t="str">
        <f>IFERROR(IF(Q10="Probabilidad",(I10-(+I10*T10)),IF(Q10="Impacto",I10,"")),"")</f>
        <v/>
      </c>
      <c r="Y10" s="131" t="str">
        <f t="shared" ref="Y10:Y69" si="2">IFERROR(IF(X10="","",IF(X10&lt;=0.2,"Muy Baja",IF(X10&lt;=0.4,"Baja",IF(X10&lt;=0.6,"Media",IF(X10&lt;=0.8,"Alta","Muy Alta"))))),"")</f>
        <v/>
      </c>
      <c r="Z10" s="129" t="str">
        <f t="shared" ref="Z10:Z69" si="3">+X10</f>
        <v/>
      </c>
      <c r="AA10" s="131" t="str">
        <f t="shared" ref="AA10:AA69" si="4">IFERROR(IF(AB10="","",IF(AB10&lt;=0.2,"Leve",IF(AB10&lt;=0.4,"Menor",IF(AB10&lt;=0.6,"Moderado",IF(AB10&lt;=0.8,"Mayor","Catastrófico"))))),"")</f>
        <v/>
      </c>
      <c r="AB10" s="129" t="str">
        <f>IFERROR(IF(Q10="Impacto",(M10-(+M10*T10)),IF(Q10="Probabilidad",M10,"")),"")</f>
        <v/>
      </c>
      <c r="AC10" s="132" t="str">
        <f t="shared" ref="AC10:AC69"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
      </c>
      <c r="AD10" s="127"/>
      <c r="AE10" s="119"/>
      <c r="AF10" s="117"/>
      <c r="AG10" s="120"/>
      <c r="AH10" s="120"/>
      <c r="AI10" s="119"/>
      <c r="AJ10" s="117"/>
      <c r="AK10" s="20"/>
      <c r="AL10" s="20"/>
      <c r="AM10" s="20"/>
      <c r="AN10" s="20"/>
      <c r="AO10" s="20"/>
      <c r="AP10" s="20"/>
      <c r="AQ10" s="20"/>
      <c r="AR10" s="20"/>
      <c r="AS10" s="20"/>
      <c r="AT10" s="20"/>
      <c r="AU10" s="20"/>
      <c r="AV10" s="20"/>
      <c r="AW10" s="20"/>
      <c r="AX10" s="20"/>
      <c r="AY10" s="20"/>
      <c r="AZ10" s="20"/>
      <c r="BA10" s="20"/>
      <c r="BB10" s="20"/>
      <c r="BC10" s="20"/>
      <c r="BD10" s="20"/>
    </row>
    <row r="11" spans="1:56" ht="14.4" x14ac:dyDescent="0.3">
      <c r="A11" s="279"/>
      <c r="B11" s="275"/>
      <c r="C11" s="275"/>
      <c r="D11" s="275"/>
      <c r="E11" s="275"/>
      <c r="F11" s="275"/>
      <c r="G11" s="275"/>
      <c r="H11" s="275"/>
      <c r="I11" s="275"/>
      <c r="J11" s="275"/>
      <c r="K11" s="275"/>
      <c r="L11" s="275"/>
      <c r="M11" s="275"/>
      <c r="N11" s="275"/>
      <c r="O11" s="117">
        <v>2</v>
      </c>
      <c r="P11" s="118"/>
      <c r="Q11" s="117" t="str">
        <f t="shared" si="0"/>
        <v/>
      </c>
      <c r="R11" s="127"/>
      <c r="S11" s="127"/>
      <c r="T11" s="129" t="str">
        <f t="shared" si="1"/>
        <v/>
      </c>
      <c r="U11" s="127"/>
      <c r="V11" s="127"/>
      <c r="W11" s="127"/>
      <c r="X11" s="130" t="str">
        <f>IFERROR(IF(AND(Q10="Probabilidad",Q11="Probabilidad"),(Z10-(+Z10*T11)),IF(Q11="Probabilidad",(I10-(+I10*T11)),IF(Q11="Impacto",Z10,""))),"")</f>
        <v/>
      </c>
      <c r="Y11" s="131" t="str">
        <f t="shared" si="2"/>
        <v/>
      </c>
      <c r="Z11" s="129" t="str">
        <f t="shared" si="3"/>
        <v/>
      </c>
      <c r="AA11" s="131" t="str">
        <f t="shared" si="4"/>
        <v/>
      </c>
      <c r="AB11" s="129" t="str">
        <f>IFERROR(IF(AND(Q10="Impacto",Q11="Impacto"),(AB10-(+AB10*T11)),IF(Q11="Impacto",(M10-(+M10*T11)),IF(Q11="Probabilidad",AB10,""))),"")</f>
        <v/>
      </c>
      <c r="AC11" s="132" t="str">
        <f t="shared" si="5"/>
        <v/>
      </c>
      <c r="AD11" s="127"/>
      <c r="AE11" s="119"/>
      <c r="AF11" s="117"/>
      <c r="AG11" s="120"/>
      <c r="AH11" s="120"/>
      <c r="AI11" s="119"/>
      <c r="AJ11" s="117"/>
      <c r="AK11" s="18"/>
      <c r="AL11" s="18"/>
      <c r="AM11" s="18"/>
      <c r="AN11" s="18"/>
      <c r="AO11" s="18"/>
      <c r="AP11" s="18"/>
      <c r="AQ11" s="18"/>
      <c r="AR11" s="18"/>
      <c r="AS11" s="18"/>
      <c r="AT11" s="18"/>
      <c r="AU11" s="18"/>
      <c r="AV11" s="18"/>
      <c r="AW11" s="18"/>
      <c r="AX11" s="18"/>
      <c r="AY11" s="18"/>
      <c r="AZ11" s="18"/>
      <c r="BA11" s="18"/>
      <c r="BB11" s="18"/>
      <c r="BC11" s="18"/>
      <c r="BD11" s="18"/>
    </row>
    <row r="12" spans="1:56" ht="14.4" x14ac:dyDescent="0.3">
      <c r="A12" s="279"/>
      <c r="B12" s="275"/>
      <c r="C12" s="275"/>
      <c r="D12" s="275"/>
      <c r="E12" s="275"/>
      <c r="F12" s="275"/>
      <c r="G12" s="275"/>
      <c r="H12" s="275"/>
      <c r="I12" s="275"/>
      <c r="J12" s="275"/>
      <c r="K12" s="275"/>
      <c r="L12" s="275"/>
      <c r="M12" s="275"/>
      <c r="N12" s="275"/>
      <c r="O12" s="117">
        <v>3</v>
      </c>
      <c r="P12" s="121"/>
      <c r="Q12" s="117" t="str">
        <f t="shared" si="0"/>
        <v/>
      </c>
      <c r="R12" s="127"/>
      <c r="S12" s="127"/>
      <c r="T12" s="129" t="str">
        <f t="shared" si="1"/>
        <v/>
      </c>
      <c r="U12" s="127"/>
      <c r="V12" s="127"/>
      <c r="W12" s="127"/>
      <c r="X12" s="130" t="str">
        <f>IFERROR(IF(AND(Q11="Probabilidad",Q12="Probabilidad"),(Z11-(+Z11*T12)),IF(AND(Q11="Impacto",Q12="Probabilidad"),(Z10-(+Z10*T12)),IF(Q12="Impacto",Z11,""))),"")</f>
        <v/>
      </c>
      <c r="Y12" s="131" t="str">
        <f t="shared" si="2"/>
        <v/>
      </c>
      <c r="Z12" s="129" t="str">
        <f t="shared" si="3"/>
        <v/>
      </c>
      <c r="AA12" s="131" t="str">
        <f t="shared" si="4"/>
        <v/>
      </c>
      <c r="AB12" s="129" t="str">
        <f>IFERROR(IF(AND(Q11="Impacto",Q12="Impacto"),(AB11-(+AB11*T12)),IF(AND(Q11="Probabilidad",Q12="Impacto"),(AB10-(+AB10*T12)),IF(Q12="Probabilidad",AB11,""))),"")</f>
        <v/>
      </c>
      <c r="AC12" s="132" t="str">
        <f t="shared" si="5"/>
        <v/>
      </c>
      <c r="AD12" s="127"/>
      <c r="AE12" s="119"/>
      <c r="AF12" s="117"/>
      <c r="AG12" s="120"/>
      <c r="AH12" s="120"/>
      <c r="AI12" s="119"/>
      <c r="AJ12" s="117"/>
      <c r="AK12" s="18"/>
      <c r="AL12" s="18"/>
      <c r="AM12" s="18"/>
      <c r="AN12" s="18"/>
      <c r="AO12" s="18"/>
      <c r="AP12" s="18"/>
      <c r="AQ12" s="18"/>
      <c r="AR12" s="18"/>
      <c r="AS12" s="18"/>
      <c r="AT12" s="18"/>
      <c r="AU12" s="18"/>
      <c r="AV12" s="18"/>
      <c r="AW12" s="18"/>
      <c r="AX12" s="18"/>
      <c r="AY12" s="18"/>
      <c r="AZ12" s="18"/>
      <c r="BA12" s="18"/>
      <c r="BB12" s="18"/>
      <c r="BC12" s="18"/>
      <c r="BD12" s="18"/>
    </row>
    <row r="13" spans="1:56" ht="14.4" x14ac:dyDescent="0.3">
      <c r="A13" s="279"/>
      <c r="B13" s="275"/>
      <c r="C13" s="275"/>
      <c r="D13" s="275"/>
      <c r="E13" s="275"/>
      <c r="F13" s="275"/>
      <c r="G13" s="275"/>
      <c r="H13" s="275"/>
      <c r="I13" s="275"/>
      <c r="J13" s="275"/>
      <c r="K13" s="275"/>
      <c r="L13" s="275"/>
      <c r="M13" s="275"/>
      <c r="N13" s="275"/>
      <c r="O13" s="117">
        <v>4</v>
      </c>
      <c r="P13" s="118"/>
      <c r="Q13" s="117" t="str">
        <f t="shared" si="0"/>
        <v/>
      </c>
      <c r="R13" s="127"/>
      <c r="S13" s="127"/>
      <c r="T13" s="129" t="str">
        <f t="shared" si="1"/>
        <v/>
      </c>
      <c r="U13" s="127"/>
      <c r="V13" s="127"/>
      <c r="W13" s="127"/>
      <c r="X13" s="130" t="str">
        <f>IFERROR(IF(AND(Q12="Probabilidad",Q13="Probabilidad"),(Z12-(+Z12*T13)),IF(AND(Q12="Impacto",Q13="Probabilidad"),(Z11-(+Z11*T13)),IF(Q13="Impacto",Z12,""))),"")</f>
        <v/>
      </c>
      <c r="Y13" s="131" t="str">
        <f t="shared" si="2"/>
        <v/>
      </c>
      <c r="Z13" s="129" t="str">
        <f t="shared" si="3"/>
        <v/>
      </c>
      <c r="AA13" s="131" t="str">
        <f t="shared" si="4"/>
        <v/>
      </c>
      <c r="AB13" s="129" t="str">
        <f>IFERROR(IF(AND(Q12="Impacto",Q13="Impacto"),(AB12-(+AB12*T13)),IF(AND(Q12="Probabilidad",Q13="Impacto"),(AB11-(+AB11*T13)),IF(Q13="Probabilidad",AB12,""))),"")</f>
        <v/>
      </c>
      <c r="AC13" s="132" t="str">
        <f t="shared" si="5"/>
        <v/>
      </c>
      <c r="AD13" s="127"/>
      <c r="AE13" s="119"/>
      <c r="AF13" s="117"/>
      <c r="AG13" s="120"/>
      <c r="AH13" s="120"/>
      <c r="AI13" s="119"/>
      <c r="AJ13" s="117"/>
      <c r="AK13" s="18"/>
      <c r="AL13" s="18"/>
      <c r="AM13" s="18"/>
      <c r="AN13" s="18"/>
      <c r="AO13" s="18"/>
      <c r="AP13" s="18"/>
      <c r="AQ13" s="18"/>
      <c r="AR13" s="18"/>
      <c r="AS13" s="18"/>
      <c r="AT13" s="18"/>
      <c r="AU13" s="18"/>
      <c r="AV13" s="18"/>
      <c r="AW13" s="18"/>
      <c r="AX13" s="18"/>
      <c r="AY13" s="18"/>
      <c r="AZ13" s="18"/>
      <c r="BA13" s="18"/>
      <c r="BB13" s="18"/>
      <c r="BC13" s="18"/>
      <c r="BD13" s="18"/>
    </row>
    <row r="14" spans="1:56" ht="14.4" x14ac:dyDescent="0.3">
      <c r="A14" s="279"/>
      <c r="B14" s="275"/>
      <c r="C14" s="275"/>
      <c r="D14" s="275"/>
      <c r="E14" s="275"/>
      <c r="F14" s="275"/>
      <c r="G14" s="275"/>
      <c r="H14" s="275"/>
      <c r="I14" s="275"/>
      <c r="J14" s="275"/>
      <c r="K14" s="275"/>
      <c r="L14" s="275"/>
      <c r="M14" s="275"/>
      <c r="N14" s="275"/>
      <c r="O14" s="117">
        <v>5</v>
      </c>
      <c r="P14" s="118"/>
      <c r="Q14" s="117" t="str">
        <f t="shared" si="0"/>
        <v/>
      </c>
      <c r="R14" s="127"/>
      <c r="S14" s="127"/>
      <c r="T14" s="129" t="str">
        <f t="shared" si="1"/>
        <v/>
      </c>
      <c r="U14" s="127"/>
      <c r="V14" s="127"/>
      <c r="W14" s="127"/>
      <c r="X14" s="130" t="str">
        <f>IFERROR(IF(AND(Q13="Probabilidad",Q14="Probabilidad"),(Z13-(+Z13*T14)),IF(AND(Q13="Impacto",Q14="Probabilidad"),(Z12-(+Z12*T14)),IF(Q14="Impacto",Z13,""))),"")</f>
        <v/>
      </c>
      <c r="Y14" s="131" t="str">
        <f t="shared" si="2"/>
        <v/>
      </c>
      <c r="Z14" s="129" t="str">
        <f t="shared" si="3"/>
        <v/>
      </c>
      <c r="AA14" s="131" t="str">
        <f t="shared" si="4"/>
        <v/>
      </c>
      <c r="AB14" s="129" t="str">
        <f>IFERROR(IF(AND(Q13="Impacto",Q14="Impacto"),(AB13-(+AB13*T14)),IF(AND(Q13="Probabilidad",Q14="Impacto"),(AB12-(+AB12*T14)),IF(Q14="Probabilidad",AB13,""))),"")</f>
        <v/>
      </c>
      <c r="AC14" s="132" t="str">
        <f t="shared" si="5"/>
        <v/>
      </c>
      <c r="AD14" s="127"/>
      <c r="AE14" s="119"/>
      <c r="AF14" s="117"/>
      <c r="AG14" s="120"/>
      <c r="AH14" s="120"/>
      <c r="AI14" s="119"/>
      <c r="AJ14" s="117"/>
      <c r="AK14" s="18"/>
      <c r="AL14" s="18"/>
      <c r="AM14" s="18"/>
      <c r="AN14" s="18"/>
      <c r="AO14" s="18"/>
      <c r="AP14" s="18"/>
      <c r="AQ14" s="18"/>
      <c r="AR14" s="18"/>
      <c r="AS14" s="18"/>
      <c r="AT14" s="18"/>
      <c r="AU14" s="18"/>
      <c r="AV14" s="18"/>
      <c r="AW14" s="18"/>
      <c r="AX14" s="18"/>
      <c r="AY14" s="18"/>
      <c r="AZ14" s="18"/>
      <c r="BA14" s="18"/>
      <c r="BB14" s="18"/>
      <c r="BC14" s="18"/>
      <c r="BD14" s="18"/>
    </row>
    <row r="15" spans="1:56" ht="14.4" x14ac:dyDescent="0.3">
      <c r="A15" s="279"/>
      <c r="B15" s="275"/>
      <c r="C15" s="275"/>
      <c r="D15" s="275"/>
      <c r="E15" s="275"/>
      <c r="F15" s="275"/>
      <c r="G15" s="275"/>
      <c r="H15" s="275"/>
      <c r="I15" s="275"/>
      <c r="J15" s="275"/>
      <c r="K15" s="275"/>
      <c r="L15" s="275"/>
      <c r="M15" s="275"/>
      <c r="N15" s="275"/>
      <c r="O15" s="117">
        <v>6</v>
      </c>
      <c r="P15" s="118"/>
      <c r="Q15" s="117" t="str">
        <f t="shared" si="0"/>
        <v/>
      </c>
      <c r="R15" s="127"/>
      <c r="S15" s="127"/>
      <c r="T15" s="129" t="str">
        <f t="shared" si="1"/>
        <v/>
      </c>
      <c r="U15" s="127"/>
      <c r="V15" s="127"/>
      <c r="W15" s="127"/>
      <c r="X15" s="130" t="str">
        <f>IFERROR(IF(AND(Q14="Probabilidad",Q15="Probabilidad"),(Z14-(+Z14*T15)),IF(AND(Q14="Impacto",Q15="Probabilidad"),(Z13-(+Z13*T15)),IF(Q15="Impacto",Z14,""))),"")</f>
        <v/>
      </c>
      <c r="Y15" s="131" t="str">
        <f t="shared" si="2"/>
        <v/>
      </c>
      <c r="Z15" s="129" t="str">
        <f t="shared" si="3"/>
        <v/>
      </c>
      <c r="AA15" s="131" t="str">
        <f t="shared" si="4"/>
        <v/>
      </c>
      <c r="AB15" s="129" t="str">
        <f>IFERROR(IF(AND(Q14="Impacto",Q15="Impacto"),(AB14-(+AB14*T15)),IF(AND(Q14="Probabilidad",Q15="Impacto"),(AB13-(+AB13*T15)),IF(Q15="Probabilidad",AB14,""))),"")</f>
        <v/>
      </c>
      <c r="AC15" s="132" t="str">
        <f t="shared" si="5"/>
        <v/>
      </c>
      <c r="AD15" s="127"/>
      <c r="AE15" s="119"/>
      <c r="AF15" s="117"/>
      <c r="AG15" s="120"/>
      <c r="AH15" s="120"/>
      <c r="AI15" s="119"/>
      <c r="AJ15" s="117"/>
      <c r="AK15" s="18"/>
      <c r="AL15" s="18"/>
      <c r="AM15" s="18"/>
      <c r="AN15" s="18"/>
      <c r="AO15" s="18"/>
      <c r="AP15" s="18"/>
      <c r="AQ15" s="18"/>
      <c r="AR15" s="18"/>
      <c r="AS15" s="18"/>
      <c r="AT15" s="18"/>
      <c r="AU15" s="18"/>
      <c r="AV15" s="18"/>
      <c r="AW15" s="18"/>
      <c r="AX15" s="18"/>
      <c r="AY15" s="18"/>
      <c r="AZ15" s="18"/>
      <c r="BA15" s="18"/>
      <c r="BB15" s="18"/>
      <c r="BC15" s="18"/>
      <c r="BD15" s="18"/>
    </row>
    <row r="16" spans="1:56" ht="14.4" x14ac:dyDescent="0.3">
      <c r="A16" s="278">
        <v>2</v>
      </c>
      <c r="B16" s="280"/>
      <c r="C16" s="280"/>
      <c r="D16" s="280"/>
      <c r="E16" s="280"/>
      <c r="F16" s="280"/>
      <c r="G16" s="281"/>
      <c r="H16" s="274" t="str">
        <f>IF(G16&lt;=0,"",IF(G16&lt;=2,"Muy Baja",IF(G16&lt;=24,"Baja",IF(G16&lt;=500,"Media",IF(G16&lt;=5000,"Alta","Muy Alta")))))</f>
        <v/>
      </c>
      <c r="I16" s="276" t="str">
        <f>IF(H16="","",IF(H16="Muy Baja",0.2,IF(H16="Baja",0.4,IF(H16="Media",0.6,IF(H16="Alta",0.8,IF(H16="Muy Alta",1,))))))</f>
        <v/>
      </c>
      <c r="J16" s="276"/>
      <c r="K16" s="276">
        <f ca="1">IF(NOT(ISERROR(MATCH(J16,'Tabla Impacto'!$B$221:$B$223,0))),'Tabla Impacto'!$F$223&amp;"Por favor no seleccionar los criterios de impacto(Afectación Económica o presupuestal y Pérdida Reputacional)",J16)</f>
        <v>0</v>
      </c>
      <c r="L16" s="274" t="str">
        <f ca="1">IF(OR(K16='Tabla Impacto'!$C$11,K16='Tabla Impacto'!$D$11),"Leve",IF(OR(K16='Tabla Impacto'!$C$12,K16='Tabla Impacto'!$D$12),"Menor",IF(OR(K16='Tabla Impacto'!$C$13,K16='Tabla Impacto'!$D$13),"Moderado",IF(OR(K16='Tabla Impacto'!$C$14,K16='Tabla Impacto'!$D$14),"Mayor",IF(OR(K16='Tabla Impacto'!$C$15,K16='Tabla Impacto'!$D$15),"Catastrófico","")))))</f>
        <v/>
      </c>
      <c r="M16" s="276" t="str">
        <f ca="1">IF(L16="","",IF(L16="Leve",0.2,IF(L16="Menor",0.4,IF(L16="Moderado",0.6,IF(L16="Mayor",0.8,IF(L16="Catastrófico",1,))))))</f>
        <v/>
      </c>
      <c r="N16" s="27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17">
        <v>1</v>
      </c>
      <c r="P16" s="118"/>
      <c r="Q16" s="117" t="str">
        <f t="shared" si="0"/>
        <v/>
      </c>
      <c r="R16" s="127"/>
      <c r="S16" s="127"/>
      <c r="T16" s="129" t="str">
        <f t="shared" si="1"/>
        <v/>
      </c>
      <c r="U16" s="127"/>
      <c r="V16" s="127"/>
      <c r="W16" s="127"/>
      <c r="X16" s="130" t="str">
        <f>IFERROR(IF(Q16="Probabilidad",(I16-(+I16*T16)),IF(Q16="Impacto",I16,"")),"")</f>
        <v/>
      </c>
      <c r="Y16" s="131" t="str">
        <f t="shared" si="2"/>
        <v/>
      </c>
      <c r="Z16" s="129" t="str">
        <f t="shared" si="3"/>
        <v/>
      </c>
      <c r="AA16" s="131" t="str">
        <f t="shared" si="4"/>
        <v/>
      </c>
      <c r="AB16" s="129" t="str">
        <f>IFERROR(IF(Q16="Impacto",(M16-(+M16*T16)),IF(Q16="Probabilidad",M16,"")),"")</f>
        <v/>
      </c>
      <c r="AC16" s="132" t="str">
        <f t="shared" si="5"/>
        <v/>
      </c>
      <c r="AD16" s="127"/>
      <c r="AE16" s="119"/>
      <c r="AF16" s="117"/>
      <c r="AG16" s="120"/>
      <c r="AH16" s="120"/>
      <c r="AI16" s="119"/>
      <c r="AJ16" s="117"/>
      <c r="AK16" s="18"/>
      <c r="AL16" s="18"/>
      <c r="AM16" s="18"/>
      <c r="AN16" s="18"/>
      <c r="AO16" s="18"/>
      <c r="AP16" s="18"/>
      <c r="AQ16" s="18"/>
      <c r="AR16" s="18"/>
      <c r="AS16" s="18"/>
      <c r="AT16" s="18"/>
      <c r="AU16" s="18"/>
      <c r="AV16" s="18"/>
      <c r="AW16" s="18"/>
      <c r="AX16" s="18"/>
      <c r="AY16" s="18"/>
      <c r="AZ16" s="18"/>
      <c r="BA16" s="18"/>
      <c r="BB16" s="18"/>
      <c r="BC16" s="18"/>
      <c r="BD16" s="18"/>
    </row>
    <row r="17" spans="1:56" ht="14.4" x14ac:dyDescent="0.3">
      <c r="A17" s="279"/>
      <c r="B17" s="275"/>
      <c r="C17" s="275"/>
      <c r="D17" s="275"/>
      <c r="E17" s="275"/>
      <c r="F17" s="275"/>
      <c r="G17" s="275"/>
      <c r="H17" s="275"/>
      <c r="I17" s="275"/>
      <c r="J17" s="275"/>
      <c r="K17" s="275"/>
      <c r="L17" s="275"/>
      <c r="M17" s="275"/>
      <c r="N17" s="275"/>
      <c r="O17" s="117">
        <v>2</v>
      </c>
      <c r="P17" s="118"/>
      <c r="Q17" s="117" t="str">
        <f t="shared" si="0"/>
        <v/>
      </c>
      <c r="R17" s="127"/>
      <c r="S17" s="127"/>
      <c r="T17" s="129" t="str">
        <f t="shared" si="1"/>
        <v/>
      </c>
      <c r="U17" s="127"/>
      <c r="V17" s="127"/>
      <c r="W17" s="127"/>
      <c r="X17" s="130" t="str">
        <f>IFERROR(IF(AND(Q16="Probabilidad",Q17="Probabilidad"),(Z16-(+Z16*T17)),IF(Q17="Probabilidad",(I16-(+I16*T17)),IF(Q17="Impacto",Z16,""))),"")</f>
        <v/>
      </c>
      <c r="Y17" s="131" t="str">
        <f t="shared" si="2"/>
        <v/>
      </c>
      <c r="Z17" s="129" t="str">
        <f t="shared" si="3"/>
        <v/>
      </c>
      <c r="AA17" s="131" t="str">
        <f t="shared" si="4"/>
        <v/>
      </c>
      <c r="AB17" s="129" t="str">
        <f>IFERROR(IF(AND(Q16="Impacto",Q17="Impacto"),(AB16-(+AB16*T17)),IF(Q17="Impacto",(M16-(+M16*T17)),IF(Q17="Probabilidad",AB16,""))),"")</f>
        <v/>
      </c>
      <c r="AC17" s="132" t="str">
        <f t="shared" si="5"/>
        <v/>
      </c>
      <c r="AD17" s="127"/>
      <c r="AE17" s="119"/>
      <c r="AF17" s="117"/>
      <c r="AG17" s="120"/>
      <c r="AH17" s="120"/>
      <c r="AI17" s="119"/>
      <c r="AJ17" s="117"/>
      <c r="AK17" s="18"/>
      <c r="AL17" s="18"/>
      <c r="AM17" s="18"/>
      <c r="AN17" s="18"/>
      <c r="AO17" s="18"/>
      <c r="AP17" s="18"/>
      <c r="AQ17" s="18"/>
      <c r="AR17" s="18"/>
      <c r="AS17" s="18"/>
      <c r="AT17" s="18"/>
      <c r="AU17" s="18"/>
      <c r="AV17" s="18"/>
      <c r="AW17" s="18"/>
      <c r="AX17" s="18"/>
      <c r="AY17" s="18"/>
      <c r="AZ17" s="18"/>
      <c r="BA17" s="18"/>
      <c r="BB17" s="18"/>
      <c r="BC17" s="18"/>
      <c r="BD17" s="18"/>
    </row>
    <row r="18" spans="1:56" ht="14.4" x14ac:dyDescent="0.3">
      <c r="A18" s="279"/>
      <c r="B18" s="275"/>
      <c r="C18" s="275"/>
      <c r="D18" s="275"/>
      <c r="E18" s="275"/>
      <c r="F18" s="275"/>
      <c r="G18" s="275"/>
      <c r="H18" s="275"/>
      <c r="I18" s="275"/>
      <c r="J18" s="275"/>
      <c r="K18" s="275"/>
      <c r="L18" s="275"/>
      <c r="M18" s="275"/>
      <c r="N18" s="275"/>
      <c r="O18" s="117">
        <v>3</v>
      </c>
      <c r="P18" s="121"/>
      <c r="Q18" s="117" t="str">
        <f t="shared" si="0"/>
        <v/>
      </c>
      <c r="R18" s="127"/>
      <c r="S18" s="127"/>
      <c r="T18" s="129" t="str">
        <f t="shared" si="1"/>
        <v/>
      </c>
      <c r="U18" s="127"/>
      <c r="V18" s="127"/>
      <c r="W18" s="127"/>
      <c r="X18" s="130" t="str">
        <f>IFERROR(IF(AND(Q17="Probabilidad",Q18="Probabilidad"),(Z17-(+Z17*T18)),IF(AND(Q17="Impacto",Q18="Probabilidad"),(Z16-(+Z16*T18)),IF(Q18="Impacto",Z17,""))),"")</f>
        <v/>
      </c>
      <c r="Y18" s="131" t="str">
        <f t="shared" si="2"/>
        <v/>
      </c>
      <c r="Z18" s="129" t="str">
        <f t="shared" si="3"/>
        <v/>
      </c>
      <c r="AA18" s="131" t="str">
        <f t="shared" si="4"/>
        <v/>
      </c>
      <c r="AB18" s="129" t="str">
        <f>IFERROR(IF(AND(Q17="Impacto",Q18="Impacto"),(AB17-(+AB17*T18)),IF(AND(Q17="Probabilidad",Q18="Impacto"),(AB16-(+AB16*T18)),IF(Q18="Probabilidad",AB17,""))),"")</f>
        <v/>
      </c>
      <c r="AC18" s="132" t="str">
        <f t="shared" si="5"/>
        <v/>
      </c>
      <c r="AD18" s="127"/>
      <c r="AE18" s="119"/>
      <c r="AF18" s="117"/>
      <c r="AG18" s="120"/>
      <c r="AH18" s="120"/>
      <c r="AI18" s="119"/>
      <c r="AJ18" s="117"/>
      <c r="AK18" s="18"/>
      <c r="AL18" s="18"/>
      <c r="AM18" s="18"/>
      <c r="AN18" s="18"/>
      <c r="AO18" s="18"/>
      <c r="AP18" s="18"/>
      <c r="AQ18" s="18"/>
      <c r="AR18" s="18"/>
      <c r="AS18" s="18"/>
      <c r="AT18" s="18"/>
      <c r="AU18" s="18"/>
      <c r="AV18" s="18"/>
      <c r="AW18" s="18"/>
      <c r="AX18" s="18"/>
      <c r="AY18" s="18"/>
      <c r="AZ18" s="18"/>
      <c r="BA18" s="18"/>
      <c r="BB18" s="18"/>
      <c r="BC18" s="18"/>
      <c r="BD18" s="18"/>
    </row>
    <row r="19" spans="1:56" ht="14.4" x14ac:dyDescent="0.3">
      <c r="A19" s="279"/>
      <c r="B19" s="275"/>
      <c r="C19" s="275"/>
      <c r="D19" s="275"/>
      <c r="E19" s="275"/>
      <c r="F19" s="275"/>
      <c r="G19" s="275"/>
      <c r="H19" s="275"/>
      <c r="I19" s="275"/>
      <c r="J19" s="275"/>
      <c r="K19" s="275"/>
      <c r="L19" s="275"/>
      <c r="M19" s="275"/>
      <c r="N19" s="275"/>
      <c r="O19" s="117">
        <v>4</v>
      </c>
      <c r="P19" s="118"/>
      <c r="Q19" s="117" t="str">
        <f t="shared" si="0"/>
        <v/>
      </c>
      <c r="R19" s="127"/>
      <c r="S19" s="127"/>
      <c r="T19" s="129" t="str">
        <f t="shared" si="1"/>
        <v/>
      </c>
      <c r="U19" s="127"/>
      <c r="V19" s="127"/>
      <c r="W19" s="127"/>
      <c r="X19" s="130" t="str">
        <f>IFERROR(IF(AND(Q18="Probabilidad",Q19="Probabilidad"),(Z18-(+Z18*T19)),IF(AND(Q18="Impacto",Q19="Probabilidad"),(Z17-(+Z17*T19)),IF(Q19="Impacto",Z18,""))),"")</f>
        <v/>
      </c>
      <c r="Y19" s="131" t="str">
        <f t="shared" si="2"/>
        <v/>
      </c>
      <c r="Z19" s="129" t="str">
        <f t="shared" si="3"/>
        <v/>
      </c>
      <c r="AA19" s="131" t="str">
        <f t="shared" si="4"/>
        <v/>
      </c>
      <c r="AB19" s="129" t="str">
        <f>IFERROR(IF(AND(Q18="Impacto",Q19="Impacto"),(AB18-(+AB18*T19)),IF(AND(Q18="Probabilidad",Q19="Impacto"),(AB17-(+AB17*T19)),IF(Q19="Probabilidad",AB18,""))),"")</f>
        <v/>
      </c>
      <c r="AC19" s="132" t="str">
        <f t="shared" si="5"/>
        <v/>
      </c>
      <c r="AD19" s="127"/>
      <c r="AE19" s="119"/>
      <c r="AF19" s="117"/>
      <c r="AG19" s="120"/>
      <c r="AH19" s="120"/>
      <c r="AI19" s="119"/>
      <c r="AJ19" s="117"/>
      <c r="AK19" s="18"/>
      <c r="AL19" s="18"/>
      <c r="AM19" s="18"/>
      <c r="AN19" s="18"/>
      <c r="AO19" s="18"/>
      <c r="AP19" s="18"/>
      <c r="AQ19" s="18"/>
      <c r="AR19" s="18"/>
      <c r="AS19" s="18"/>
      <c r="AT19" s="18"/>
      <c r="AU19" s="18"/>
      <c r="AV19" s="18"/>
      <c r="AW19" s="18"/>
      <c r="AX19" s="18"/>
      <c r="AY19" s="18"/>
      <c r="AZ19" s="18"/>
      <c r="BA19" s="18"/>
      <c r="BB19" s="18"/>
      <c r="BC19" s="18"/>
      <c r="BD19" s="18"/>
    </row>
    <row r="20" spans="1:56" ht="14.4" x14ac:dyDescent="0.3">
      <c r="A20" s="279"/>
      <c r="B20" s="275"/>
      <c r="C20" s="275"/>
      <c r="D20" s="275"/>
      <c r="E20" s="275"/>
      <c r="F20" s="275"/>
      <c r="G20" s="275"/>
      <c r="H20" s="275"/>
      <c r="I20" s="275"/>
      <c r="J20" s="275"/>
      <c r="K20" s="275"/>
      <c r="L20" s="275"/>
      <c r="M20" s="275"/>
      <c r="N20" s="275"/>
      <c r="O20" s="117">
        <v>5</v>
      </c>
      <c r="P20" s="118"/>
      <c r="Q20" s="117" t="str">
        <f t="shared" si="0"/>
        <v/>
      </c>
      <c r="R20" s="127"/>
      <c r="S20" s="127"/>
      <c r="T20" s="129" t="str">
        <f t="shared" si="1"/>
        <v/>
      </c>
      <c r="U20" s="127"/>
      <c r="V20" s="127"/>
      <c r="W20" s="127"/>
      <c r="X20" s="130" t="str">
        <f>IFERROR(IF(AND(Q19="Probabilidad",Q20="Probabilidad"),(Z19-(+Z19*T20)),IF(AND(Q19="Impacto",Q20="Probabilidad"),(Z18-(+Z18*T20)),IF(Q20="Impacto",Z19,""))),"")</f>
        <v/>
      </c>
      <c r="Y20" s="131" t="str">
        <f t="shared" si="2"/>
        <v/>
      </c>
      <c r="Z20" s="129" t="str">
        <f t="shared" si="3"/>
        <v/>
      </c>
      <c r="AA20" s="131" t="str">
        <f t="shared" si="4"/>
        <v/>
      </c>
      <c r="AB20" s="129" t="str">
        <f>IFERROR(IF(AND(Q19="Impacto",Q20="Impacto"),(AB19-(+AB19*T20)),IF(AND(Q19="Probabilidad",Q20="Impacto"),(AB18-(+AB18*T20)),IF(Q20="Probabilidad",AB19,""))),"")</f>
        <v/>
      </c>
      <c r="AC20" s="132" t="str">
        <f t="shared" si="5"/>
        <v/>
      </c>
      <c r="AD20" s="127"/>
      <c r="AE20" s="119"/>
      <c r="AF20" s="117"/>
      <c r="AG20" s="120"/>
      <c r="AH20" s="120"/>
      <c r="AI20" s="119"/>
      <c r="AJ20" s="117"/>
      <c r="AK20" s="18"/>
      <c r="AL20" s="18"/>
      <c r="AM20" s="18"/>
      <c r="AN20" s="18"/>
      <c r="AO20" s="18"/>
      <c r="AP20" s="18"/>
      <c r="AQ20" s="18"/>
      <c r="AR20" s="18"/>
      <c r="AS20" s="18"/>
      <c r="AT20" s="18"/>
      <c r="AU20" s="18"/>
      <c r="AV20" s="18"/>
      <c r="AW20" s="18"/>
      <c r="AX20" s="18"/>
      <c r="AY20" s="18"/>
      <c r="AZ20" s="18"/>
      <c r="BA20" s="18"/>
      <c r="BB20" s="18"/>
      <c r="BC20" s="18"/>
      <c r="BD20" s="18"/>
    </row>
    <row r="21" spans="1:56" ht="14.4" x14ac:dyDescent="0.3">
      <c r="A21" s="279"/>
      <c r="B21" s="275"/>
      <c r="C21" s="275"/>
      <c r="D21" s="275"/>
      <c r="E21" s="275"/>
      <c r="F21" s="275"/>
      <c r="G21" s="275"/>
      <c r="H21" s="275"/>
      <c r="I21" s="275"/>
      <c r="J21" s="275"/>
      <c r="K21" s="275"/>
      <c r="L21" s="275"/>
      <c r="M21" s="275"/>
      <c r="N21" s="275"/>
      <c r="O21" s="117">
        <v>6</v>
      </c>
      <c r="P21" s="118"/>
      <c r="Q21" s="117" t="str">
        <f t="shared" si="0"/>
        <v/>
      </c>
      <c r="R21" s="127"/>
      <c r="S21" s="127"/>
      <c r="T21" s="129" t="str">
        <f t="shared" si="1"/>
        <v/>
      </c>
      <c r="U21" s="127"/>
      <c r="V21" s="127"/>
      <c r="W21" s="127"/>
      <c r="X21" s="130" t="str">
        <f>IFERROR(IF(AND(Q20="Probabilidad",Q21="Probabilidad"),(Z20-(+Z20*T21)),IF(AND(Q20="Impacto",Q21="Probabilidad"),(Z19-(+Z19*T21)),IF(Q21="Impacto",Z20,""))),"")</f>
        <v/>
      </c>
      <c r="Y21" s="131" t="str">
        <f t="shared" si="2"/>
        <v/>
      </c>
      <c r="Z21" s="129" t="str">
        <f t="shared" si="3"/>
        <v/>
      </c>
      <c r="AA21" s="131" t="str">
        <f t="shared" si="4"/>
        <v/>
      </c>
      <c r="AB21" s="129" t="str">
        <f>IFERROR(IF(AND(Q20="Impacto",Q21="Impacto"),(AB20-(+AB20*T21)),IF(AND(Q20="Probabilidad",Q21="Impacto"),(AB19-(+AB19*T21)),IF(Q21="Probabilidad",AB20,""))),"")</f>
        <v/>
      </c>
      <c r="AC21" s="132" t="str">
        <f t="shared" si="5"/>
        <v/>
      </c>
      <c r="AD21" s="127"/>
      <c r="AE21" s="119"/>
      <c r="AF21" s="117"/>
      <c r="AG21" s="120"/>
      <c r="AH21" s="120"/>
      <c r="AI21" s="119"/>
      <c r="AJ21" s="117"/>
      <c r="AK21" s="18"/>
      <c r="AL21" s="18"/>
      <c r="AM21" s="18"/>
      <c r="AN21" s="18"/>
      <c r="AO21" s="18"/>
      <c r="AP21" s="18"/>
      <c r="AQ21" s="18"/>
      <c r="AR21" s="18"/>
      <c r="AS21" s="18"/>
      <c r="AT21" s="18"/>
      <c r="AU21" s="18"/>
      <c r="AV21" s="18"/>
      <c r="AW21" s="18"/>
      <c r="AX21" s="18"/>
      <c r="AY21" s="18"/>
      <c r="AZ21" s="18"/>
      <c r="BA21" s="18"/>
      <c r="BB21" s="18"/>
      <c r="BC21" s="18"/>
      <c r="BD21" s="18"/>
    </row>
    <row r="22" spans="1:56" ht="14.4" x14ac:dyDescent="0.3">
      <c r="A22" s="278">
        <v>3</v>
      </c>
      <c r="B22" s="280"/>
      <c r="C22" s="280"/>
      <c r="D22" s="280"/>
      <c r="E22" s="280"/>
      <c r="F22" s="280"/>
      <c r="G22" s="281"/>
      <c r="H22" s="274" t="str">
        <f>IF(G22&lt;=0,"",IF(G22&lt;=2,"Muy Baja",IF(G22&lt;=24,"Baja",IF(G22&lt;=500,"Media",IF(G22&lt;=5000,"Alta","Muy Alta")))))</f>
        <v/>
      </c>
      <c r="I22" s="276" t="str">
        <f>IF(H22="","",IF(H22="Muy Baja",0.2,IF(H22="Baja",0.4,IF(H22="Media",0.6,IF(H22="Alta",0.8,IF(H22="Muy Alta",1,))))))</f>
        <v/>
      </c>
      <c r="J22" s="276"/>
      <c r="K22" s="276">
        <f ca="1">IF(NOT(ISERROR(MATCH(J22,'Tabla Impacto'!$B$221:$B$223,0))),'Tabla Impacto'!$F$223&amp;"Por favor no seleccionar los criterios de impacto(Afectación Económica o presupuestal y Pérdida Reputacional)",J22)</f>
        <v>0</v>
      </c>
      <c r="L22" s="274" t="str">
        <f ca="1">IF(OR(K22='Tabla Impacto'!$C$11,K22='Tabla Impacto'!$D$11),"Leve",IF(OR(K22='Tabla Impacto'!$C$12,K22='Tabla Impacto'!$D$12),"Menor",IF(OR(K22='Tabla Impacto'!$C$13,K22='Tabla Impacto'!$D$13),"Moderado",IF(OR(K22='Tabla Impacto'!$C$14,K22='Tabla Impacto'!$D$14),"Mayor",IF(OR(K22='Tabla Impacto'!$C$15,K22='Tabla Impacto'!$D$15),"Catastrófico","")))))</f>
        <v/>
      </c>
      <c r="M22" s="276" t="str">
        <f ca="1">IF(L22="","",IF(L22="Leve",0.2,IF(L22="Menor",0.4,IF(L22="Moderado",0.6,IF(L22="Mayor",0.8,IF(L22="Catastrófico",1,))))))</f>
        <v/>
      </c>
      <c r="N22" s="27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17">
        <v>1</v>
      </c>
      <c r="P22" s="118"/>
      <c r="Q22" s="117" t="str">
        <f t="shared" si="0"/>
        <v/>
      </c>
      <c r="R22" s="127"/>
      <c r="S22" s="127"/>
      <c r="T22" s="129" t="str">
        <f t="shared" si="1"/>
        <v/>
      </c>
      <c r="U22" s="127"/>
      <c r="V22" s="127"/>
      <c r="W22" s="127"/>
      <c r="X22" s="130" t="str">
        <f>IFERROR(IF(Q22="Probabilidad",(I22-(+I22*T22)),IF(Q22="Impacto",I22,"")),"")</f>
        <v/>
      </c>
      <c r="Y22" s="131" t="str">
        <f t="shared" si="2"/>
        <v/>
      </c>
      <c r="Z22" s="129" t="str">
        <f t="shared" si="3"/>
        <v/>
      </c>
      <c r="AA22" s="131" t="str">
        <f t="shared" si="4"/>
        <v/>
      </c>
      <c r="AB22" s="129" t="str">
        <f>IFERROR(IF(Q22="Impacto",(M22-(+M22*T22)),IF(Q22="Probabilidad",M22,"")),"")</f>
        <v/>
      </c>
      <c r="AC22" s="132" t="str">
        <f t="shared" si="5"/>
        <v/>
      </c>
      <c r="AD22" s="127"/>
      <c r="AE22" s="119"/>
      <c r="AF22" s="117"/>
      <c r="AG22" s="120"/>
      <c r="AH22" s="120"/>
      <c r="AI22" s="119"/>
      <c r="AJ22" s="117"/>
      <c r="AK22" s="18"/>
      <c r="AL22" s="18"/>
      <c r="AM22" s="18"/>
      <c r="AN22" s="18"/>
      <c r="AO22" s="18"/>
      <c r="AP22" s="18"/>
      <c r="AQ22" s="18"/>
      <c r="AR22" s="18"/>
      <c r="AS22" s="18"/>
      <c r="AT22" s="18"/>
      <c r="AU22" s="18"/>
      <c r="AV22" s="18"/>
      <c r="AW22" s="18"/>
      <c r="AX22" s="18"/>
      <c r="AY22" s="18"/>
      <c r="AZ22" s="18"/>
      <c r="BA22" s="18"/>
      <c r="BB22" s="18"/>
      <c r="BC22" s="18"/>
      <c r="BD22" s="18"/>
    </row>
    <row r="23" spans="1:56" ht="14.4" x14ac:dyDescent="0.3">
      <c r="A23" s="279"/>
      <c r="B23" s="275"/>
      <c r="C23" s="275"/>
      <c r="D23" s="275"/>
      <c r="E23" s="275"/>
      <c r="F23" s="275"/>
      <c r="G23" s="275"/>
      <c r="H23" s="275"/>
      <c r="I23" s="275"/>
      <c r="J23" s="275"/>
      <c r="K23" s="275"/>
      <c r="L23" s="275"/>
      <c r="M23" s="275"/>
      <c r="N23" s="275"/>
      <c r="O23" s="117">
        <v>2</v>
      </c>
      <c r="P23" s="118"/>
      <c r="Q23" s="117" t="str">
        <f t="shared" si="0"/>
        <v/>
      </c>
      <c r="R23" s="127"/>
      <c r="S23" s="127"/>
      <c r="T23" s="129" t="str">
        <f t="shared" si="1"/>
        <v/>
      </c>
      <c r="U23" s="127"/>
      <c r="V23" s="127"/>
      <c r="W23" s="127"/>
      <c r="X23" s="133" t="str">
        <f>IFERROR(IF(AND(Q22="Probabilidad",Q23="Probabilidad"),(Z22-(+Z22*T23)),IF(Q23="Probabilidad",(I22-(+I22*T23)),IF(Q23="Impacto",Z22,""))),"")</f>
        <v/>
      </c>
      <c r="Y23" s="131" t="str">
        <f t="shared" si="2"/>
        <v/>
      </c>
      <c r="Z23" s="129" t="str">
        <f t="shared" si="3"/>
        <v/>
      </c>
      <c r="AA23" s="131" t="str">
        <f t="shared" si="4"/>
        <v/>
      </c>
      <c r="AB23" s="129" t="str">
        <f>IFERROR(IF(AND(Q22="Impacto",Q23="Impacto"),(AB22-(+AB22*T23)),IF(Q23="Impacto",(M22-(+M22*T23)),IF(Q23="Probabilidad",AB22,""))),"")</f>
        <v/>
      </c>
      <c r="AC23" s="132" t="str">
        <f t="shared" si="5"/>
        <v/>
      </c>
      <c r="AD23" s="127"/>
      <c r="AE23" s="119"/>
      <c r="AF23" s="117"/>
      <c r="AG23" s="120"/>
      <c r="AH23" s="120"/>
      <c r="AI23" s="119"/>
      <c r="AJ23" s="117"/>
      <c r="AK23" s="18"/>
      <c r="AL23" s="18"/>
      <c r="AM23" s="18"/>
      <c r="AN23" s="18"/>
      <c r="AO23" s="18"/>
      <c r="AP23" s="18"/>
      <c r="AQ23" s="18"/>
      <c r="AR23" s="18"/>
      <c r="AS23" s="18"/>
      <c r="AT23" s="18"/>
      <c r="AU23" s="18"/>
      <c r="AV23" s="18"/>
      <c r="AW23" s="18"/>
      <c r="AX23" s="18"/>
      <c r="AY23" s="18"/>
      <c r="AZ23" s="18"/>
      <c r="BA23" s="18"/>
      <c r="BB23" s="18"/>
      <c r="BC23" s="18"/>
      <c r="BD23" s="18"/>
    </row>
    <row r="24" spans="1:56" ht="14.4" x14ac:dyDescent="0.3">
      <c r="A24" s="279"/>
      <c r="B24" s="275"/>
      <c r="C24" s="275"/>
      <c r="D24" s="275"/>
      <c r="E24" s="275"/>
      <c r="F24" s="275"/>
      <c r="G24" s="275"/>
      <c r="H24" s="275"/>
      <c r="I24" s="275"/>
      <c r="J24" s="275"/>
      <c r="K24" s="275"/>
      <c r="L24" s="275"/>
      <c r="M24" s="275"/>
      <c r="N24" s="275"/>
      <c r="O24" s="117">
        <v>3</v>
      </c>
      <c r="P24" s="121"/>
      <c r="Q24" s="117" t="str">
        <f t="shared" si="0"/>
        <v/>
      </c>
      <c r="R24" s="127"/>
      <c r="S24" s="127"/>
      <c r="T24" s="129" t="str">
        <f t="shared" si="1"/>
        <v/>
      </c>
      <c r="U24" s="127"/>
      <c r="V24" s="127"/>
      <c r="W24" s="127"/>
      <c r="X24" s="130" t="str">
        <f>IFERROR(IF(AND(Q23="Probabilidad",Q24="Probabilidad"),(Z23-(+Z23*T24)),IF(AND(Q23="Impacto",Q24="Probabilidad"),(Z22-(+Z22*T24)),IF(Q24="Impacto",Z23,""))),"")</f>
        <v/>
      </c>
      <c r="Y24" s="131" t="str">
        <f t="shared" si="2"/>
        <v/>
      </c>
      <c r="Z24" s="129" t="str">
        <f t="shared" si="3"/>
        <v/>
      </c>
      <c r="AA24" s="131" t="str">
        <f t="shared" si="4"/>
        <v/>
      </c>
      <c r="AB24" s="129" t="str">
        <f>IFERROR(IF(AND(Q23="Impacto",Q24="Impacto"),(AB23-(+AB23*T24)),IF(AND(Q23="Probabilidad",Q24="Impacto"),(AB22-(+AB22*T24)),IF(Q24="Probabilidad",AB23,""))),"")</f>
        <v/>
      </c>
      <c r="AC24" s="132" t="str">
        <f t="shared" si="5"/>
        <v/>
      </c>
      <c r="AD24" s="127"/>
      <c r="AE24" s="119"/>
      <c r="AF24" s="117"/>
      <c r="AG24" s="120"/>
      <c r="AH24" s="120"/>
      <c r="AI24" s="119"/>
      <c r="AJ24" s="117"/>
      <c r="AK24" s="18"/>
      <c r="AL24" s="18"/>
      <c r="AM24" s="18"/>
      <c r="AN24" s="18"/>
      <c r="AO24" s="18"/>
      <c r="AP24" s="18"/>
      <c r="AQ24" s="18"/>
      <c r="AR24" s="18"/>
      <c r="AS24" s="18"/>
      <c r="AT24" s="18"/>
      <c r="AU24" s="18"/>
      <c r="AV24" s="18"/>
      <c r="AW24" s="18"/>
      <c r="AX24" s="18"/>
      <c r="AY24" s="18"/>
      <c r="AZ24" s="18"/>
      <c r="BA24" s="18"/>
      <c r="BB24" s="18"/>
      <c r="BC24" s="18"/>
      <c r="BD24" s="18"/>
    </row>
    <row r="25" spans="1:56" ht="14.4" x14ac:dyDescent="0.3">
      <c r="A25" s="279"/>
      <c r="B25" s="275"/>
      <c r="C25" s="275"/>
      <c r="D25" s="275"/>
      <c r="E25" s="275"/>
      <c r="F25" s="275"/>
      <c r="G25" s="275"/>
      <c r="H25" s="275"/>
      <c r="I25" s="275"/>
      <c r="J25" s="275"/>
      <c r="K25" s="275"/>
      <c r="L25" s="275"/>
      <c r="M25" s="275"/>
      <c r="N25" s="275"/>
      <c r="O25" s="117">
        <v>4</v>
      </c>
      <c r="P25" s="118"/>
      <c r="Q25" s="117" t="str">
        <f t="shared" si="0"/>
        <v/>
      </c>
      <c r="R25" s="127"/>
      <c r="S25" s="127"/>
      <c r="T25" s="129" t="str">
        <f t="shared" si="1"/>
        <v/>
      </c>
      <c r="U25" s="127"/>
      <c r="V25" s="127"/>
      <c r="W25" s="127"/>
      <c r="X25" s="130" t="str">
        <f>IFERROR(IF(AND(Q24="Probabilidad",Q25="Probabilidad"),(Z24-(+Z24*T25)),IF(AND(Q24="Impacto",Q25="Probabilidad"),(Z23-(+Z23*T25)),IF(Q25="Impacto",Z24,""))),"")</f>
        <v/>
      </c>
      <c r="Y25" s="131" t="str">
        <f t="shared" si="2"/>
        <v/>
      </c>
      <c r="Z25" s="129" t="str">
        <f t="shared" si="3"/>
        <v/>
      </c>
      <c r="AA25" s="131" t="str">
        <f t="shared" si="4"/>
        <v/>
      </c>
      <c r="AB25" s="129" t="str">
        <f>IFERROR(IF(AND(Q24="Impacto",Q25="Impacto"),(AB24-(+AB24*T25)),IF(AND(Q24="Probabilidad",Q25="Impacto"),(AB23-(+AB23*T25)),IF(Q25="Probabilidad",AB24,""))),"")</f>
        <v/>
      </c>
      <c r="AC25" s="132" t="str">
        <f t="shared" si="5"/>
        <v/>
      </c>
      <c r="AD25" s="127"/>
      <c r="AE25" s="119"/>
      <c r="AF25" s="117"/>
      <c r="AG25" s="120"/>
      <c r="AH25" s="120"/>
      <c r="AI25" s="119"/>
      <c r="AJ25" s="117"/>
      <c r="AK25" s="18"/>
      <c r="AL25" s="18"/>
      <c r="AM25" s="18"/>
      <c r="AN25" s="18"/>
      <c r="AO25" s="18"/>
      <c r="AP25" s="18"/>
      <c r="AQ25" s="18"/>
      <c r="AR25" s="18"/>
      <c r="AS25" s="18"/>
      <c r="AT25" s="18"/>
      <c r="AU25" s="18"/>
      <c r="AV25" s="18"/>
      <c r="AW25" s="18"/>
      <c r="AX25" s="18"/>
      <c r="AY25" s="18"/>
      <c r="AZ25" s="18"/>
      <c r="BA25" s="18"/>
      <c r="BB25" s="18"/>
      <c r="BC25" s="18"/>
      <c r="BD25" s="18"/>
    </row>
    <row r="26" spans="1:56" ht="14.4" x14ac:dyDescent="0.3">
      <c r="A26" s="279"/>
      <c r="B26" s="275"/>
      <c r="C26" s="275"/>
      <c r="D26" s="275"/>
      <c r="E26" s="275"/>
      <c r="F26" s="275"/>
      <c r="G26" s="275"/>
      <c r="H26" s="275"/>
      <c r="I26" s="275"/>
      <c r="J26" s="275"/>
      <c r="K26" s="275"/>
      <c r="L26" s="275"/>
      <c r="M26" s="275"/>
      <c r="N26" s="275"/>
      <c r="O26" s="117">
        <v>5</v>
      </c>
      <c r="P26" s="118"/>
      <c r="Q26" s="117" t="str">
        <f t="shared" si="0"/>
        <v/>
      </c>
      <c r="R26" s="127"/>
      <c r="S26" s="127"/>
      <c r="T26" s="129" t="str">
        <f t="shared" si="1"/>
        <v/>
      </c>
      <c r="U26" s="127"/>
      <c r="V26" s="127"/>
      <c r="W26" s="127"/>
      <c r="X26" s="130" t="str">
        <f>IFERROR(IF(AND(Q25="Probabilidad",Q26="Probabilidad"),(Z25-(+Z25*T26)),IF(AND(Q25="Impacto",Q26="Probabilidad"),(Z24-(+Z24*T26)),IF(Q26="Impacto",Z25,""))),"")</f>
        <v/>
      </c>
      <c r="Y26" s="131" t="str">
        <f t="shared" si="2"/>
        <v/>
      </c>
      <c r="Z26" s="129" t="str">
        <f t="shared" si="3"/>
        <v/>
      </c>
      <c r="AA26" s="131" t="str">
        <f t="shared" si="4"/>
        <v/>
      </c>
      <c r="AB26" s="129" t="str">
        <f>IFERROR(IF(AND(Q25="Impacto",Q26="Impacto"),(AB25-(+AB25*T26)),IF(AND(Q25="Probabilidad",Q26="Impacto"),(AB24-(+AB24*T26)),IF(Q26="Probabilidad",AB25,""))),"")</f>
        <v/>
      </c>
      <c r="AC26" s="132" t="str">
        <f t="shared" si="5"/>
        <v/>
      </c>
      <c r="AD26" s="127"/>
      <c r="AE26" s="119"/>
      <c r="AF26" s="117"/>
      <c r="AG26" s="120"/>
      <c r="AH26" s="120"/>
      <c r="AI26" s="119"/>
      <c r="AJ26" s="117"/>
      <c r="AK26" s="18"/>
      <c r="AL26" s="18"/>
      <c r="AM26" s="18"/>
      <c r="AN26" s="18"/>
      <c r="AO26" s="18"/>
      <c r="AP26" s="18"/>
      <c r="AQ26" s="18"/>
      <c r="AR26" s="18"/>
      <c r="AS26" s="18"/>
      <c r="AT26" s="18"/>
      <c r="AU26" s="18"/>
      <c r="AV26" s="18"/>
      <c r="AW26" s="18"/>
      <c r="AX26" s="18"/>
      <c r="AY26" s="18"/>
      <c r="AZ26" s="18"/>
      <c r="BA26" s="18"/>
      <c r="BB26" s="18"/>
      <c r="BC26" s="18"/>
      <c r="BD26" s="18"/>
    </row>
    <row r="27" spans="1:56" ht="14.4" x14ac:dyDescent="0.3">
      <c r="A27" s="279"/>
      <c r="B27" s="275"/>
      <c r="C27" s="275"/>
      <c r="D27" s="275"/>
      <c r="E27" s="275"/>
      <c r="F27" s="275"/>
      <c r="G27" s="275"/>
      <c r="H27" s="275"/>
      <c r="I27" s="275"/>
      <c r="J27" s="275"/>
      <c r="K27" s="275"/>
      <c r="L27" s="275"/>
      <c r="M27" s="275"/>
      <c r="N27" s="275"/>
      <c r="O27" s="117">
        <v>6</v>
      </c>
      <c r="P27" s="118"/>
      <c r="Q27" s="117" t="str">
        <f t="shared" si="0"/>
        <v/>
      </c>
      <c r="R27" s="127"/>
      <c r="S27" s="127"/>
      <c r="T27" s="129" t="str">
        <f t="shared" si="1"/>
        <v/>
      </c>
      <c r="U27" s="127"/>
      <c r="V27" s="127"/>
      <c r="W27" s="127"/>
      <c r="X27" s="130" t="str">
        <f>IFERROR(IF(AND(Q26="Probabilidad",Q27="Probabilidad"),(Z26-(+Z26*T27)),IF(AND(Q26="Impacto",Q27="Probabilidad"),(Z25-(+Z25*T27)),IF(Q27="Impacto",Z26,""))),"")</f>
        <v/>
      </c>
      <c r="Y27" s="131" t="str">
        <f t="shared" si="2"/>
        <v/>
      </c>
      <c r="Z27" s="129" t="str">
        <f t="shared" si="3"/>
        <v/>
      </c>
      <c r="AA27" s="131" t="str">
        <f t="shared" si="4"/>
        <v/>
      </c>
      <c r="AB27" s="129" t="str">
        <f>IFERROR(IF(AND(Q26="Impacto",Q27="Impacto"),(AB26-(+AB26*T27)),IF(AND(Q26="Probabilidad",Q27="Impacto"),(AB25-(+AB25*T27)),IF(Q27="Probabilidad",AB26,""))),"")</f>
        <v/>
      </c>
      <c r="AC27" s="132" t="str">
        <f t="shared" si="5"/>
        <v/>
      </c>
      <c r="AD27" s="127"/>
      <c r="AE27" s="119"/>
      <c r="AF27" s="117"/>
      <c r="AG27" s="120"/>
      <c r="AH27" s="120"/>
      <c r="AI27" s="119"/>
      <c r="AJ27" s="117"/>
      <c r="AK27" s="18"/>
      <c r="AL27" s="18"/>
      <c r="AM27" s="18"/>
      <c r="AN27" s="18"/>
      <c r="AO27" s="18"/>
      <c r="AP27" s="18"/>
      <c r="AQ27" s="18"/>
      <c r="AR27" s="18"/>
      <c r="AS27" s="18"/>
      <c r="AT27" s="18"/>
      <c r="AU27" s="18"/>
      <c r="AV27" s="18"/>
      <c r="AW27" s="18"/>
      <c r="AX27" s="18"/>
      <c r="AY27" s="18"/>
      <c r="AZ27" s="18"/>
      <c r="BA27" s="18"/>
      <c r="BB27" s="18"/>
      <c r="BC27" s="18"/>
      <c r="BD27" s="18"/>
    </row>
    <row r="28" spans="1:56" ht="14.4" x14ac:dyDescent="0.3">
      <c r="A28" s="278">
        <v>4</v>
      </c>
      <c r="B28" s="280"/>
      <c r="C28" s="280"/>
      <c r="D28" s="280"/>
      <c r="E28" s="280"/>
      <c r="F28" s="280"/>
      <c r="G28" s="281"/>
      <c r="H28" s="274" t="str">
        <f>IF(G28&lt;=0,"",IF(G28&lt;=2,"Muy Baja",IF(G28&lt;=24,"Baja",IF(G28&lt;=500,"Media",IF(G28&lt;=5000,"Alta","Muy Alta")))))</f>
        <v/>
      </c>
      <c r="I28" s="276" t="str">
        <f>IF(H28="","",IF(H28="Muy Baja",0.2,IF(H28="Baja",0.4,IF(H28="Media",0.6,IF(H28="Alta",0.8,IF(H28="Muy Alta",1,))))))</f>
        <v/>
      </c>
      <c r="J28" s="276"/>
      <c r="K28" s="276">
        <f ca="1">IF(NOT(ISERROR(MATCH(J28,'Tabla Impacto'!$B$221:$B$223,0))),'Tabla Impacto'!$F$223&amp;"Por favor no seleccionar los criterios de impacto(Afectación Económica o presupuestal y Pérdida Reputacional)",J28)</f>
        <v>0</v>
      </c>
      <c r="L28" s="274" t="str">
        <f ca="1">IF(OR(K28='Tabla Impacto'!$C$11,K28='Tabla Impacto'!$D$11),"Leve",IF(OR(K28='Tabla Impacto'!$C$12,K28='Tabla Impacto'!$D$12),"Menor",IF(OR(K28='Tabla Impacto'!$C$13,K28='Tabla Impacto'!$D$13),"Moderado",IF(OR(K28='Tabla Impacto'!$C$14,K28='Tabla Impacto'!$D$14),"Mayor",IF(OR(K28='Tabla Impacto'!$C$15,K28='Tabla Impacto'!$D$15),"Catastrófico","")))))</f>
        <v/>
      </c>
      <c r="M28" s="276" t="str">
        <f ca="1">IF(L28="","",IF(L28="Leve",0.2,IF(L28="Menor",0.4,IF(L28="Moderado",0.6,IF(L28="Mayor",0.8,IF(L28="Catastrófico",1,))))))</f>
        <v/>
      </c>
      <c r="N28" s="27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17">
        <v>1</v>
      </c>
      <c r="P28" s="118"/>
      <c r="Q28" s="117" t="str">
        <f t="shared" si="0"/>
        <v/>
      </c>
      <c r="R28" s="127"/>
      <c r="S28" s="127"/>
      <c r="T28" s="129" t="str">
        <f t="shared" si="1"/>
        <v/>
      </c>
      <c r="U28" s="127"/>
      <c r="V28" s="127"/>
      <c r="W28" s="127"/>
      <c r="X28" s="130" t="str">
        <f>IFERROR(IF(Q28="Probabilidad",(I28-(+I28*T28)),IF(Q28="Impacto",I28,"")),"")</f>
        <v/>
      </c>
      <c r="Y28" s="131" t="str">
        <f t="shared" si="2"/>
        <v/>
      </c>
      <c r="Z28" s="129" t="str">
        <f t="shared" si="3"/>
        <v/>
      </c>
      <c r="AA28" s="131" t="str">
        <f t="shared" si="4"/>
        <v/>
      </c>
      <c r="AB28" s="129" t="str">
        <f>IFERROR(IF(Q28="Impacto",(M28-(+M28*T28)),IF(Q28="Probabilidad",M28,"")),"")</f>
        <v/>
      </c>
      <c r="AC28" s="132" t="str">
        <f t="shared" si="5"/>
        <v/>
      </c>
      <c r="AD28" s="127"/>
      <c r="AE28" s="119"/>
      <c r="AF28" s="117"/>
      <c r="AG28" s="120"/>
      <c r="AH28" s="120"/>
      <c r="AI28" s="119"/>
      <c r="AJ28" s="117"/>
      <c r="AK28" s="18"/>
      <c r="AL28" s="18"/>
      <c r="AM28" s="18"/>
      <c r="AN28" s="18"/>
      <c r="AO28" s="18"/>
      <c r="AP28" s="18"/>
      <c r="AQ28" s="18"/>
      <c r="AR28" s="18"/>
      <c r="AS28" s="18"/>
      <c r="AT28" s="18"/>
      <c r="AU28" s="18"/>
      <c r="AV28" s="18"/>
      <c r="AW28" s="18"/>
      <c r="AX28" s="18"/>
      <c r="AY28" s="18"/>
      <c r="AZ28" s="18"/>
      <c r="BA28" s="18"/>
      <c r="BB28" s="18"/>
      <c r="BC28" s="18"/>
      <c r="BD28" s="18"/>
    </row>
    <row r="29" spans="1:56" ht="14.4" x14ac:dyDescent="0.3">
      <c r="A29" s="279"/>
      <c r="B29" s="275"/>
      <c r="C29" s="275"/>
      <c r="D29" s="275"/>
      <c r="E29" s="275"/>
      <c r="F29" s="275"/>
      <c r="G29" s="275"/>
      <c r="H29" s="275"/>
      <c r="I29" s="275"/>
      <c r="J29" s="275"/>
      <c r="K29" s="275"/>
      <c r="L29" s="275"/>
      <c r="M29" s="275"/>
      <c r="N29" s="275"/>
      <c r="O29" s="117">
        <v>2</v>
      </c>
      <c r="P29" s="118"/>
      <c r="Q29" s="117" t="str">
        <f t="shared" si="0"/>
        <v/>
      </c>
      <c r="R29" s="127"/>
      <c r="S29" s="127"/>
      <c r="T29" s="129" t="str">
        <f t="shared" si="1"/>
        <v/>
      </c>
      <c r="U29" s="127"/>
      <c r="V29" s="127"/>
      <c r="W29" s="127"/>
      <c r="X29" s="130" t="str">
        <f>IFERROR(IF(AND(Q28="Probabilidad",Q29="Probabilidad"),(Z28-(+Z28*T29)),IF(Q29="Probabilidad",(I28-(+I28*T29)),IF(Q29="Impacto",Z28,""))),"")</f>
        <v/>
      </c>
      <c r="Y29" s="131" t="str">
        <f t="shared" si="2"/>
        <v/>
      </c>
      <c r="Z29" s="129" t="str">
        <f t="shared" si="3"/>
        <v/>
      </c>
      <c r="AA29" s="131" t="str">
        <f t="shared" si="4"/>
        <v/>
      </c>
      <c r="AB29" s="129" t="str">
        <f>IFERROR(IF(AND(Q28="Impacto",Q29="Impacto"),(AB28-(+AB28*T29)),IF(Q29="Impacto",(M28-(+M28*T29)),IF(Q29="Probabilidad",AB28,""))),"")</f>
        <v/>
      </c>
      <c r="AC29" s="132" t="str">
        <f t="shared" si="5"/>
        <v/>
      </c>
      <c r="AD29" s="127"/>
      <c r="AE29" s="119"/>
      <c r="AF29" s="117"/>
      <c r="AG29" s="120"/>
      <c r="AH29" s="120"/>
      <c r="AI29" s="119"/>
      <c r="AJ29" s="117"/>
      <c r="AK29" s="18"/>
      <c r="AL29" s="18"/>
      <c r="AM29" s="18"/>
      <c r="AN29" s="18"/>
      <c r="AO29" s="18"/>
      <c r="AP29" s="18"/>
      <c r="AQ29" s="18"/>
      <c r="AR29" s="18"/>
      <c r="AS29" s="18"/>
      <c r="AT29" s="18"/>
      <c r="AU29" s="18"/>
      <c r="AV29" s="18"/>
      <c r="AW29" s="18"/>
      <c r="AX29" s="18"/>
      <c r="AY29" s="18"/>
      <c r="AZ29" s="18"/>
      <c r="BA29" s="18"/>
      <c r="BB29" s="18"/>
      <c r="BC29" s="18"/>
      <c r="BD29" s="18"/>
    </row>
    <row r="30" spans="1:56" ht="14.4" x14ac:dyDescent="0.3">
      <c r="A30" s="279"/>
      <c r="B30" s="275"/>
      <c r="C30" s="275"/>
      <c r="D30" s="275"/>
      <c r="E30" s="275"/>
      <c r="F30" s="275"/>
      <c r="G30" s="275"/>
      <c r="H30" s="275"/>
      <c r="I30" s="275"/>
      <c r="J30" s="275"/>
      <c r="K30" s="275"/>
      <c r="L30" s="275"/>
      <c r="M30" s="275"/>
      <c r="N30" s="275"/>
      <c r="O30" s="117">
        <v>3</v>
      </c>
      <c r="P30" s="121"/>
      <c r="Q30" s="117" t="str">
        <f t="shared" si="0"/>
        <v/>
      </c>
      <c r="R30" s="127"/>
      <c r="S30" s="127"/>
      <c r="T30" s="129" t="str">
        <f t="shared" si="1"/>
        <v/>
      </c>
      <c r="U30" s="127"/>
      <c r="V30" s="127"/>
      <c r="W30" s="127"/>
      <c r="X30" s="130" t="str">
        <f>IFERROR(IF(AND(Q29="Probabilidad",Q30="Probabilidad"),(Z29-(+Z29*T30)),IF(AND(Q29="Impacto",Q30="Probabilidad"),(Z28-(+Z28*T30)),IF(Q30="Impacto",Z29,""))),"")</f>
        <v/>
      </c>
      <c r="Y30" s="131" t="str">
        <f t="shared" si="2"/>
        <v/>
      </c>
      <c r="Z30" s="129" t="str">
        <f t="shared" si="3"/>
        <v/>
      </c>
      <c r="AA30" s="131" t="str">
        <f t="shared" si="4"/>
        <v/>
      </c>
      <c r="AB30" s="129" t="str">
        <f>IFERROR(IF(AND(Q29="Impacto",Q30="Impacto"),(AB29-(+AB29*T30)),IF(AND(Q29="Probabilidad",Q30="Impacto"),(AB28-(+AB28*T30)),IF(Q30="Probabilidad",AB29,""))),"")</f>
        <v/>
      </c>
      <c r="AC30" s="132" t="str">
        <f t="shared" si="5"/>
        <v/>
      </c>
      <c r="AD30" s="127"/>
      <c r="AE30" s="119"/>
      <c r="AF30" s="117"/>
      <c r="AG30" s="120"/>
      <c r="AH30" s="120"/>
      <c r="AI30" s="119"/>
      <c r="AJ30" s="117"/>
      <c r="AK30" s="18"/>
      <c r="AL30" s="18"/>
      <c r="AM30" s="18"/>
      <c r="AN30" s="18"/>
      <c r="AO30" s="18"/>
      <c r="AP30" s="18"/>
      <c r="AQ30" s="18"/>
      <c r="AR30" s="18"/>
      <c r="AS30" s="18"/>
      <c r="AT30" s="18"/>
      <c r="AU30" s="18"/>
      <c r="AV30" s="18"/>
      <c r="AW30" s="18"/>
      <c r="AX30" s="18"/>
      <c r="AY30" s="18"/>
      <c r="AZ30" s="18"/>
      <c r="BA30" s="18"/>
      <c r="BB30" s="18"/>
      <c r="BC30" s="18"/>
      <c r="BD30" s="18"/>
    </row>
    <row r="31" spans="1:56" ht="14.4" x14ac:dyDescent="0.3">
      <c r="A31" s="279"/>
      <c r="B31" s="275"/>
      <c r="C31" s="275"/>
      <c r="D31" s="275"/>
      <c r="E31" s="275"/>
      <c r="F31" s="275"/>
      <c r="G31" s="275"/>
      <c r="H31" s="275"/>
      <c r="I31" s="275"/>
      <c r="J31" s="275"/>
      <c r="K31" s="275"/>
      <c r="L31" s="275"/>
      <c r="M31" s="275"/>
      <c r="N31" s="275"/>
      <c r="O31" s="117">
        <v>4</v>
      </c>
      <c r="P31" s="118"/>
      <c r="Q31" s="117" t="str">
        <f t="shared" si="0"/>
        <v/>
      </c>
      <c r="R31" s="127"/>
      <c r="S31" s="127"/>
      <c r="T31" s="129" t="str">
        <f t="shared" si="1"/>
        <v/>
      </c>
      <c r="U31" s="127"/>
      <c r="V31" s="127"/>
      <c r="W31" s="127"/>
      <c r="X31" s="130" t="str">
        <f>IFERROR(IF(AND(Q30="Probabilidad",Q31="Probabilidad"),(Z30-(+Z30*T31)),IF(AND(Q30="Impacto",Q31="Probabilidad"),(Z29-(+Z29*T31)),IF(Q31="Impacto",Z30,""))),"")</f>
        <v/>
      </c>
      <c r="Y31" s="131" t="str">
        <f t="shared" si="2"/>
        <v/>
      </c>
      <c r="Z31" s="129" t="str">
        <f t="shared" si="3"/>
        <v/>
      </c>
      <c r="AA31" s="131" t="str">
        <f t="shared" si="4"/>
        <v/>
      </c>
      <c r="AB31" s="129" t="str">
        <f>IFERROR(IF(AND(Q30="Impacto",Q31="Impacto"),(AB30-(+AB30*T31)),IF(AND(Q30="Probabilidad",Q31="Impacto"),(AB29-(+AB29*T31)),IF(Q31="Probabilidad",AB30,""))),"")</f>
        <v/>
      </c>
      <c r="AC31" s="132" t="str">
        <f t="shared" si="5"/>
        <v/>
      </c>
      <c r="AD31" s="127"/>
      <c r="AE31" s="119"/>
      <c r="AF31" s="117"/>
      <c r="AG31" s="120"/>
      <c r="AH31" s="120"/>
      <c r="AI31" s="119"/>
      <c r="AJ31" s="117"/>
      <c r="AK31" s="18"/>
      <c r="AL31" s="18"/>
      <c r="AM31" s="18"/>
      <c r="AN31" s="18"/>
      <c r="AO31" s="18"/>
      <c r="AP31" s="18"/>
      <c r="AQ31" s="18"/>
      <c r="AR31" s="18"/>
      <c r="AS31" s="18"/>
      <c r="AT31" s="18"/>
      <c r="AU31" s="18"/>
      <c r="AV31" s="18"/>
      <c r="AW31" s="18"/>
      <c r="AX31" s="18"/>
      <c r="AY31" s="18"/>
      <c r="AZ31" s="18"/>
      <c r="BA31" s="18"/>
      <c r="BB31" s="18"/>
      <c r="BC31" s="18"/>
      <c r="BD31" s="18"/>
    </row>
    <row r="32" spans="1:56" ht="14.4" x14ac:dyDescent="0.3">
      <c r="A32" s="279"/>
      <c r="B32" s="275"/>
      <c r="C32" s="275"/>
      <c r="D32" s="275"/>
      <c r="E32" s="275"/>
      <c r="F32" s="275"/>
      <c r="G32" s="275"/>
      <c r="H32" s="275"/>
      <c r="I32" s="275"/>
      <c r="J32" s="275"/>
      <c r="K32" s="275"/>
      <c r="L32" s="275"/>
      <c r="M32" s="275"/>
      <c r="N32" s="275"/>
      <c r="O32" s="117">
        <v>5</v>
      </c>
      <c r="P32" s="118"/>
      <c r="Q32" s="117" t="str">
        <f t="shared" si="0"/>
        <v/>
      </c>
      <c r="R32" s="127"/>
      <c r="S32" s="127"/>
      <c r="T32" s="129" t="str">
        <f t="shared" si="1"/>
        <v/>
      </c>
      <c r="U32" s="127"/>
      <c r="V32" s="127"/>
      <c r="W32" s="127"/>
      <c r="X32" s="133" t="str">
        <f>IFERROR(IF(AND(Q31="Probabilidad",Q32="Probabilidad"),(Z31-(+Z31*T32)),IF(AND(Q31="Impacto",Q32="Probabilidad"),(Z30-(+Z30*T32)),IF(Q32="Impacto",Z31,""))),"")</f>
        <v/>
      </c>
      <c r="Y32" s="131" t="str">
        <f t="shared" si="2"/>
        <v/>
      </c>
      <c r="Z32" s="129" t="str">
        <f t="shared" si="3"/>
        <v/>
      </c>
      <c r="AA32" s="131" t="str">
        <f t="shared" si="4"/>
        <v/>
      </c>
      <c r="AB32" s="129" t="str">
        <f>IFERROR(IF(AND(Q31="Impacto",Q32="Impacto"),(AB31-(+AB31*T32)),IF(AND(Q31="Probabilidad",Q32="Impacto"),(AB30-(+AB30*T32)),IF(Q32="Probabilidad",AB31,""))),"")</f>
        <v/>
      </c>
      <c r="AC32" s="132" t="str">
        <f t="shared" si="5"/>
        <v/>
      </c>
      <c r="AD32" s="127"/>
      <c r="AE32" s="119"/>
      <c r="AF32" s="117"/>
      <c r="AG32" s="120"/>
      <c r="AH32" s="120"/>
      <c r="AI32" s="119"/>
      <c r="AJ32" s="117"/>
      <c r="AK32" s="18"/>
      <c r="AL32" s="18"/>
      <c r="AM32" s="18"/>
      <c r="AN32" s="18"/>
      <c r="AO32" s="18"/>
      <c r="AP32" s="18"/>
      <c r="AQ32" s="18"/>
      <c r="AR32" s="18"/>
      <c r="AS32" s="18"/>
      <c r="AT32" s="18"/>
      <c r="AU32" s="18"/>
      <c r="AV32" s="18"/>
      <c r="AW32" s="18"/>
      <c r="AX32" s="18"/>
      <c r="AY32" s="18"/>
      <c r="AZ32" s="18"/>
      <c r="BA32" s="18"/>
      <c r="BB32" s="18"/>
      <c r="BC32" s="18"/>
      <c r="BD32" s="18"/>
    </row>
    <row r="33" spans="1:56" ht="14.4" x14ac:dyDescent="0.3">
      <c r="A33" s="279"/>
      <c r="B33" s="275"/>
      <c r="C33" s="275"/>
      <c r="D33" s="275"/>
      <c r="E33" s="275"/>
      <c r="F33" s="275"/>
      <c r="G33" s="275"/>
      <c r="H33" s="275"/>
      <c r="I33" s="275"/>
      <c r="J33" s="275"/>
      <c r="K33" s="275"/>
      <c r="L33" s="275"/>
      <c r="M33" s="275"/>
      <c r="N33" s="275"/>
      <c r="O33" s="117">
        <v>6</v>
      </c>
      <c r="P33" s="118"/>
      <c r="Q33" s="117" t="str">
        <f t="shared" si="0"/>
        <v/>
      </c>
      <c r="R33" s="127"/>
      <c r="S33" s="127"/>
      <c r="T33" s="129" t="str">
        <f t="shared" si="1"/>
        <v/>
      </c>
      <c r="U33" s="127"/>
      <c r="V33" s="127"/>
      <c r="W33" s="127"/>
      <c r="X33" s="130" t="str">
        <f>IFERROR(IF(AND(Q32="Probabilidad",Q33="Probabilidad"),(Z32-(+Z32*T33)),IF(AND(Q32="Impacto",Q33="Probabilidad"),(Z31-(+Z31*T33)),IF(Q33="Impacto",Z32,""))),"")</f>
        <v/>
      </c>
      <c r="Y33" s="131" t="str">
        <f t="shared" si="2"/>
        <v/>
      </c>
      <c r="Z33" s="129" t="str">
        <f t="shared" si="3"/>
        <v/>
      </c>
      <c r="AA33" s="131" t="str">
        <f t="shared" si="4"/>
        <v/>
      </c>
      <c r="AB33" s="129" t="str">
        <f>IFERROR(IF(AND(Q32="Impacto",Q33="Impacto"),(AB32-(+AB32*T33)),IF(AND(Q32="Probabilidad",Q33="Impacto"),(AB31-(+AB31*T33)),IF(Q33="Probabilidad",AB32,""))),"")</f>
        <v/>
      </c>
      <c r="AC33" s="132" t="str">
        <f t="shared" si="5"/>
        <v/>
      </c>
      <c r="AD33" s="127"/>
      <c r="AE33" s="119"/>
      <c r="AF33" s="117"/>
      <c r="AG33" s="120"/>
      <c r="AH33" s="120"/>
      <c r="AI33" s="119"/>
      <c r="AJ33" s="117"/>
      <c r="AK33" s="18"/>
      <c r="AL33" s="18"/>
      <c r="AM33" s="18"/>
      <c r="AN33" s="18"/>
      <c r="AO33" s="18"/>
      <c r="AP33" s="18"/>
      <c r="AQ33" s="18"/>
      <c r="AR33" s="18"/>
      <c r="AS33" s="18"/>
      <c r="AT33" s="18"/>
      <c r="AU33" s="18"/>
      <c r="AV33" s="18"/>
      <c r="AW33" s="18"/>
      <c r="AX33" s="18"/>
      <c r="AY33" s="18"/>
      <c r="AZ33" s="18"/>
      <c r="BA33" s="18"/>
      <c r="BB33" s="18"/>
      <c r="BC33" s="18"/>
      <c r="BD33" s="18"/>
    </row>
    <row r="34" spans="1:56" ht="14.4" x14ac:dyDescent="0.3">
      <c r="A34" s="278">
        <v>5</v>
      </c>
      <c r="B34" s="280"/>
      <c r="C34" s="280"/>
      <c r="D34" s="280"/>
      <c r="E34" s="280"/>
      <c r="F34" s="280"/>
      <c r="G34" s="281"/>
      <c r="H34" s="274" t="str">
        <f>IF(G34&lt;=0,"",IF(G34&lt;=2,"Muy Baja",IF(G34&lt;=24,"Baja",IF(G34&lt;=500,"Media",IF(G34&lt;=5000,"Alta","Muy Alta")))))</f>
        <v/>
      </c>
      <c r="I34" s="276" t="str">
        <f>IF(H34="","",IF(H34="Muy Baja",0.2,IF(H34="Baja",0.4,IF(H34="Media",0.6,IF(H34="Alta",0.8,IF(H34="Muy Alta",1,))))))</f>
        <v/>
      </c>
      <c r="J34" s="276"/>
      <c r="K34" s="276">
        <f ca="1">IF(NOT(ISERROR(MATCH(J34,'Tabla Impacto'!$B$221:$B$223,0))),'Tabla Impacto'!$F$223&amp;"Por favor no seleccionar los criterios de impacto(Afectación Económica o presupuestal y Pérdida Reputacional)",J34)</f>
        <v>0</v>
      </c>
      <c r="L34" s="274" t="str">
        <f ca="1">IF(OR(K34='Tabla Impacto'!$C$11,K34='Tabla Impacto'!$D$11),"Leve",IF(OR(K34='Tabla Impacto'!$C$12,K34='Tabla Impacto'!$D$12),"Menor",IF(OR(K34='Tabla Impacto'!$C$13,K34='Tabla Impacto'!$D$13),"Moderado",IF(OR(K34='Tabla Impacto'!$C$14,K34='Tabla Impacto'!$D$14),"Mayor",IF(OR(K34='Tabla Impacto'!$C$15,K34='Tabla Impacto'!$D$15),"Catastrófico","")))))</f>
        <v/>
      </c>
      <c r="M34" s="276" t="str">
        <f ca="1">IF(L34="","",IF(L34="Leve",0.2,IF(L34="Menor",0.4,IF(L34="Moderado",0.6,IF(L34="Mayor",0.8,IF(L34="Catastrófico",1,))))))</f>
        <v/>
      </c>
      <c r="N34" s="27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7">
        <v>1</v>
      </c>
      <c r="P34" s="118"/>
      <c r="Q34" s="117" t="str">
        <f t="shared" si="0"/>
        <v/>
      </c>
      <c r="R34" s="127"/>
      <c r="S34" s="127"/>
      <c r="T34" s="129" t="str">
        <f t="shared" si="1"/>
        <v/>
      </c>
      <c r="U34" s="127"/>
      <c r="V34" s="127"/>
      <c r="W34" s="127"/>
      <c r="X34" s="130" t="str">
        <f>IFERROR(IF(Q34="Probabilidad",(I34-(+I34*T34)),IF(Q34="Impacto",I34,"")),"")</f>
        <v/>
      </c>
      <c r="Y34" s="131" t="str">
        <f t="shared" si="2"/>
        <v/>
      </c>
      <c r="Z34" s="129" t="str">
        <f t="shared" si="3"/>
        <v/>
      </c>
      <c r="AA34" s="131" t="str">
        <f t="shared" si="4"/>
        <v/>
      </c>
      <c r="AB34" s="129" t="str">
        <f>IFERROR(IF(Q34="Impacto",(M34-(+M34*T34)),IF(Q34="Probabilidad",M34,"")),"")</f>
        <v/>
      </c>
      <c r="AC34" s="132" t="str">
        <f t="shared" si="5"/>
        <v/>
      </c>
      <c r="AD34" s="127"/>
      <c r="AE34" s="119"/>
      <c r="AF34" s="117"/>
      <c r="AG34" s="120"/>
      <c r="AH34" s="120"/>
      <c r="AI34" s="119"/>
      <c r="AJ34" s="117"/>
      <c r="AK34" s="18"/>
      <c r="AL34" s="18"/>
      <c r="AM34" s="18"/>
      <c r="AN34" s="18"/>
      <c r="AO34" s="18"/>
      <c r="AP34" s="18"/>
      <c r="AQ34" s="18"/>
      <c r="AR34" s="18"/>
      <c r="AS34" s="18"/>
      <c r="AT34" s="18"/>
      <c r="AU34" s="18"/>
      <c r="AV34" s="18"/>
      <c r="AW34" s="18"/>
      <c r="AX34" s="18"/>
      <c r="AY34" s="18"/>
      <c r="AZ34" s="18"/>
      <c r="BA34" s="18"/>
      <c r="BB34" s="18"/>
      <c r="BC34" s="18"/>
      <c r="BD34" s="18"/>
    </row>
    <row r="35" spans="1:56" ht="14.4" x14ac:dyDescent="0.3">
      <c r="A35" s="279"/>
      <c r="B35" s="275"/>
      <c r="C35" s="275"/>
      <c r="D35" s="275"/>
      <c r="E35" s="275"/>
      <c r="F35" s="275"/>
      <c r="G35" s="275"/>
      <c r="H35" s="275"/>
      <c r="I35" s="275"/>
      <c r="J35" s="275"/>
      <c r="K35" s="275"/>
      <c r="L35" s="275"/>
      <c r="M35" s="275"/>
      <c r="N35" s="275"/>
      <c r="O35" s="117">
        <v>2</v>
      </c>
      <c r="P35" s="118"/>
      <c r="Q35" s="117" t="str">
        <f t="shared" si="0"/>
        <v/>
      </c>
      <c r="R35" s="127"/>
      <c r="S35" s="127"/>
      <c r="T35" s="129" t="str">
        <f t="shared" si="1"/>
        <v/>
      </c>
      <c r="U35" s="127"/>
      <c r="V35" s="127"/>
      <c r="W35" s="127"/>
      <c r="X35" s="130" t="str">
        <f>IFERROR(IF(AND(Q34="Probabilidad",Q35="Probabilidad"),(Z34-(+Z34*T35)),IF(Q35="Probabilidad",(I34-(+I34*T35)),IF(Q35="Impacto",Z34,""))),"")</f>
        <v/>
      </c>
      <c r="Y35" s="131" t="str">
        <f t="shared" si="2"/>
        <v/>
      </c>
      <c r="Z35" s="129" t="str">
        <f t="shared" si="3"/>
        <v/>
      </c>
      <c r="AA35" s="131" t="str">
        <f t="shared" si="4"/>
        <v/>
      </c>
      <c r="AB35" s="129" t="str">
        <f>IFERROR(IF(AND(Q34="Impacto",Q35="Impacto"),(AB34-(+AB34*T35)),IF(Q35="Impacto",(M34-(+M34*T35)),IF(Q35="Probabilidad",AB34,""))),"")</f>
        <v/>
      </c>
      <c r="AC35" s="132" t="str">
        <f t="shared" si="5"/>
        <v/>
      </c>
      <c r="AD35" s="127"/>
      <c r="AE35" s="119"/>
      <c r="AF35" s="117"/>
      <c r="AG35" s="120"/>
      <c r="AH35" s="120"/>
      <c r="AI35" s="119"/>
      <c r="AJ35" s="117"/>
      <c r="AK35" s="18"/>
      <c r="AL35" s="18"/>
      <c r="AM35" s="18"/>
      <c r="AN35" s="18"/>
      <c r="AO35" s="18"/>
      <c r="AP35" s="18"/>
      <c r="AQ35" s="18"/>
      <c r="AR35" s="18"/>
      <c r="AS35" s="18"/>
      <c r="AT35" s="18"/>
      <c r="AU35" s="18"/>
      <c r="AV35" s="18"/>
      <c r="AW35" s="18"/>
      <c r="AX35" s="18"/>
      <c r="AY35" s="18"/>
      <c r="AZ35" s="18"/>
      <c r="BA35" s="18"/>
      <c r="BB35" s="18"/>
      <c r="BC35" s="18"/>
      <c r="BD35" s="18"/>
    </row>
    <row r="36" spans="1:56" ht="14.4" x14ac:dyDescent="0.3">
      <c r="A36" s="279"/>
      <c r="B36" s="275"/>
      <c r="C36" s="275"/>
      <c r="D36" s="275"/>
      <c r="E36" s="275"/>
      <c r="F36" s="275"/>
      <c r="G36" s="275"/>
      <c r="H36" s="275"/>
      <c r="I36" s="275"/>
      <c r="J36" s="275"/>
      <c r="K36" s="275"/>
      <c r="L36" s="275"/>
      <c r="M36" s="275"/>
      <c r="N36" s="275"/>
      <c r="O36" s="117">
        <v>3</v>
      </c>
      <c r="P36" s="121"/>
      <c r="Q36" s="117" t="str">
        <f t="shared" si="0"/>
        <v/>
      </c>
      <c r="R36" s="127"/>
      <c r="S36" s="127"/>
      <c r="T36" s="129" t="str">
        <f t="shared" si="1"/>
        <v/>
      </c>
      <c r="U36" s="127"/>
      <c r="V36" s="127"/>
      <c r="W36" s="127"/>
      <c r="X36" s="130" t="str">
        <f>IFERROR(IF(AND(Q35="Probabilidad",Q36="Probabilidad"),(Z35-(+Z35*T36)),IF(AND(Q35="Impacto",Q36="Probabilidad"),(Z34-(+Z34*T36)),IF(Q36="Impacto",Z35,""))),"")</f>
        <v/>
      </c>
      <c r="Y36" s="131" t="str">
        <f t="shared" si="2"/>
        <v/>
      </c>
      <c r="Z36" s="129" t="str">
        <f t="shared" si="3"/>
        <v/>
      </c>
      <c r="AA36" s="131" t="str">
        <f t="shared" si="4"/>
        <v/>
      </c>
      <c r="AB36" s="129" t="str">
        <f>IFERROR(IF(AND(Q35="Impacto",Q36="Impacto"),(AB35-(+AB35*T36)),IF(AND(Q35="Probabilidad",Q36="Impacto"),(AB34-(+AB34*T36)),IF(Q36="Probabilidad",AB35,""))),"")</f>
        <v/>
      </c>
      <c r="AC36" s="132" t="str">
        <f t="shared" si="5"/>
        <v/>
      </c>
      <c r="AD36" s="127"/>
      <c r="AE36" s="119"/>
      <c r="AF36" s="117"/>
      <c r="AG36" s="120"/>
      <c r="AH36" s="120"/>
      <c r="AI36" s="119"/>
      <c r="AJ36" s="117"/>
      <c r="AK36" s="18"/>
      <c r="AL36" s="18"/>
      <c r="AM36" s="18"/>
      <c r="AN36" s="18"/>
      <c r="AO36" s="18"/>
      <c r="AP36" s="18"/>
      <c r="AQ36" s="18"/>
      <c r="AR36" s="18"/>
      <c r="AS36" s="18"/>
      <c r="AT36" s="18"/>
      <c r="AU36" s="18"/>
      <c r="AV36" s="18"/>
      <c r="AW36" s="18"/>
      <c r="AX36" s="18"/>
      <c r="AY36" s="18"/>
      <c r="AZ36" s="18"/>
      <c r="BA36" s="18"/>
      <c r="BB36" s="18"/>
      <c r="BC36" s="18"/>
      <c r="BD36" s="18"/>
    </row>
    <row r="37" spans="1:56" ht="14.4" x14ac:dyDescent="0.3">
      <c r="A37" s="279"/>
      <c r="B37" s="275"/>
      <c r="C37" s="275"/>
      <c r="D37" s="275"/>
      <c r="E37" s="275"/>
      <c r="F37" s="275"/>
      <c r="G37" s="275"/>
      <c r="H37" s="275"/>
      <c r="I37" s="275"/>
      <c r="J37" s="275"/>
      <c r="K37" s="275"/>
      <c r="L37" s="275"/>
      <c r="M37" s="275"/>
      <c r="N37" s="275"/>
      <c r="O37" s="117">
        <v>4</v>
      </c>
      <c r="P37" s="118"/>
      <c r="Q37" s="117" t="str">
        <f t="shared" si="0"/>
        <v/>
      </c>
      <c r="R37" s="127"/>
      <c r="S37" s="127"/>
      <c r="T37" s="129" t="str">
        <f t="shared" si="1"/>
        <v/>
      </c>
      <c r="U37" s="127"/>
      <c r="V37" s="127"/>
      <c r="W37" s="127"/>
      <c r="X37" s="130" t="str">
        <f>IFERROR(IF(AND(Q36="Probabilidad",Q37="Probabilidad"),(Z36-(+Z36*T37)),IF(AND(Q36="Impacto",Q37="Probabilidad"),(Z35-(+Z35*T37)),IF(Q37="Impacto",Z36,""))),"")</f>
        <v/>
      </c>
      <c r="Y37" s="131" t="str">
        <f t="shared" si="2"/>
        <v/>
      </c>
      <c r="Z37" s="129" t="str">
        <f t="shared" si="3"/>
        <v/>
      </c>
      <c r="AA37" s="131" t="str">
        <f t="shared" si="4"/>
        <v/>
      </c>
      <c r="AB37" s="129" t="str">
        <f>IFERROR(IF(AND(Q36="Impacto",Q37="Impacto"),(AB36-(+AB36*T37)),IF(AND(Q36="Probabilidad",Q37="Impacto"),(AB35-(+AB35*T37)),IF(Q37="Probabilidad",AB36,""))),"")</f>
        <v/>
      </c>
      <c r="AC37" s="132" t="str">
        <f t="shared" si="5"/>
        <v/>
      </c>
      <c r="AD37" s="127"/>
      <c r="AE37" s="119"/>
      <c r="AF37" s="117"/>
      <c r="AG37" s="120"/>
      <c r="AH37" s="120"/>
      <c r="AI37" s="119"/>
      <c r="AJ37" s="117"/>
      <c r="AK37" s="18"/>
      <c r="AL37" s="18"/>
      <c r="AM37" s="18"/>
      <c r="AN37" s="18"/>
      <c r="AO37" s="18"/>
      <c r="AP37" s="18"/>
      <c r="AQ37" s="18"/>
      <c r="AR37" s="18"/>
      <c r="AS37" s="18"/>
      <c r="AT37" s="18"/>
      <c r="AU37" s="18"/>
      <c r="AV37" s="18"/>
      <c r="AW37" s="18"/>
      <c r="AX37" s="18"/>
      <c r="AY37" s="18"/>
      <c r="AZ37" s="18"/>
      <c r="BA37" s="18"/>
      <c r="BB37" s="18"/>
      <c r="BC37" s="18"/>
      <c r="BD37" s="18"/>
    </row>
    <row r="38" spans="1:56" ht="14.4" x14ac:dyDescent="0.3">
      <c r="A38" s="279"/>
      <c r="B38" s="275"/>
      <c r="C38" s="275"/>
      <c r="D38" s="275"/>
      <c r="E38" s="275"/>
      <c r="F38" s="275"/>
      <c r="G38" s="275"/>
      <c r="H38" s="275"/>
      <c r="I38" s="275"/>
      <c r="J38" s="275"/>
      <c r="K38" s="275"/>
      <c r="L38" s="275"/>
      <c r="M38" s="275"/>
      <c r="N38" s="275"/>
      <c r="O38" s="117">
        <v>5</v>
      </c>
      <c r="P38" s="118"/>
      <c r="Q38" s="117" t="str">
        <f t="shared" si="0"/>
        <v/>
      </c>
      <c r="R38" s="127"/>
      <c r="S38" s="127"/>
      <c r="T38" s="129" t="str">
        <f t="shared" si="1"/>
        <v/>
      </c>
      <c r="U38" s="127"/>
      <c r="V38" s="127"/>
      <c r="W38" s="127"/>
      <c r="X38" s="130" t="str">
        <f>IFERROR(IF(AND(Q37="Probabilidad",Q38="Probabilidad"),(Z37-(+Z37*T38)),IF(AND(Q37="Impacto",Q38="Probabilidad"),(Z36-(+Z36*T38)),IF(Q38="Impacto",Z37,""))),"")</f>
        <v/>
      </c>
      <c r="Y38" s="131" t="str">
        <f t="shared" si="2"/>
        <v/>
      </c>
      <c r="Z38" s="129" t="str">
        <f t="shared" si="3"/>
        <v/>
      </c>
      <c r="AA38" s="131" t="str">
        <f t="shared" si="4"/>
        <v/>
      </c>
      <c r="AB38" s="129" t="str">
        <f>IFERROR(IF(AND(Q37="Impacto",Q38="Impacto"),(AB37-(+AB37*T38)),IF(AND(Q37="Probabilidad",Q38="Impacto"),(AB36-(+AB36*T38)),IF(Q38="Probabilidad",AB37,""))),"")</f>
        <v/>
      </c>
      <c r="AC38" s="132" t="str">
        <f t="shared" si="5"/>
        <v/>
      </c>
      <c r="AD38" s="127"/>
      <c r="AE38" s="119"/>
      <c r="AF38" s="117"/>
      <c r="AG38" s="120"/>
      <c r="AH38" s="120"/>
      <c r="AI38" s="119"/>
      <c r="AJ38" s="117"/>
      <c r="AK38" s="18"/>
      <c r="AL38" s="18"/>
      <c r="AM38" s="18"/>
      <c r="AN38" s="18"/>
      <c r="AO38" s="18"/>
      <c r="AP38" s="18"/>
      <c r="AQ38" s="18"/>
      <c r="AR38" s="18"/>
      <c r="AS38" s="18"/>
      <c r="AT38" s="18"/>
      <c r="AU38" s="18"/>
      <c r="AV38" s="18"/>
      <c r="AW38" s="18"/>
      <c r="AX38" s="18"/>
      <c r="AY38" s="18"/>
      <c r="AZ38" s="18"/>
      <c r="BA38" s="18"/>
      <c r="BB38" s="18"/>
      <c r="BC38" s="18"/>
      <c r="BD38" s="18"/>
    </row>
    <row r="39" spans="1:56" ht="14.4" x14ac:dyDescent="0.3">
      <c r="A39" s="279"/>
      <c r="B39" s="275"/>
      <c r="C39" s="275"/>
      <c r="D39" s="275"/>
      <c r="E39" s="275"/>
      <c r="F39" s="275"/>
      <c r="G39" s="275"/>
      <c r="H39" s="275"/>
      <c r="I39" s="275"/>
      <c r="J39" s="275"/>
      <c r="K39" s="275"/>
      <c r="L39" s="275"/>
      <c r="M39" s="275"/>
      <c r="N39" s="275"/>
      <c r="O39" s="117">
        <v>6</v>
      </c>
      <c r="P39" s="118"/>
      <c r="Q39" s="117" t="str">
        <f t="shared" si="0"/>
        <v/>
      </c>
      <c r="R39" s="127"/>
      <c r="S39" s="127"/>
      <c r="T39" s="129" t="str">
        <f t="shared" si="1"/>
        <v/>
      </c>
      <c r="U39" s="127"/>
      <c r="V39" s="127"/>
      <c r="W39" s="127"/>
      <c r="X39" s="130" t="str">
        <f>IFERROR(IF(AND(Q38="Probabilidad",Q39="Probabilidad"),(Z38-(+Z38*T39)),IF(AND(Q38="Impacto",Q39="Probabilidad"),(Z37-(+Z37*T39)),IF(Q39="Impacto",Z38,""))),"")</f>
        <v/>
      </c>
      <c r="Y39" s="131" t="str">
        <f t="shared" si="2"/>
        <v/>
      </c>
      <c r="Z39" s="129" t="str">
        <f t="shared" si="3"/>
        <v/>
      </c>
      <c r="AA39" s="131" t="str">
        <f t="shared" si="4"/>
        <v/>
      </c>
      <c r="AB39" s="129" t="str">
        <f>IFERROR(IF(AND(Q38="Impacto",Q39="Impacto"),(AB38-(+AB38*T39)),IF(AND(Q38="Probabilidad",Q39="Impacto"),(AB37-(+AB37*T39)),IF(Q39="Probabilidad",AB38,""))),"")</f>
        <v/>
      </c>
      <c r="AC39" s="132" t="str">
        <f t="shared" si="5"/>
        <v/>
      </c>
      <c r="AD39" s="127"/>
      <c r="AE39" s="119"/>
      <c r="AF39" s="117"/>
      <c r="AG39" s="120"/>
      <c r="AH39" s="120"/>
      <c r="AI39" s="119"/>
      <c r="AJ39" s="117"/>
      <c r="AK39" s="18"/>
      <c r="AL39" s="18"/>
      <c r="AM39" s="18"/>
      <c r="AN39" s="18"/>
      <c r="AO39" s="18"/>
      <c r="AP39" s="18"/>
      <c r="AQ39" s="18"/>
      <c r="AR39" s="18"/>
      <c r="AS39" s="18"/>
      <c r="AT39" s="18"/>
      <c r="AU39" s="18"/>
      <c r="AV39" s="18"/>
      <c r="AW39" s="18"/>
      <c r="AX39" s="18"/>
      <c r="AY39" s="18"/>
      <c r="AZ39" s="18"/>
      <c r="BA39" s="18"/>
      <c r="BB39" s="18"/>
      <c r="BC39" s="18"/>
      <c r="BD39" s="18"/>
    </row>
    <row r="40" spans="1:56" ht="14.4" x14ac:dyDescent="0.3">
      <c r="A40" s="278">
        <v>6</v>
      </c>
      <c r="B40" s="280"/>
      <c r="C40" s="280"/>
      <c r="D40" s="280"/>
      <c r="E40" s="280"/>
      <c r="F40" s="280"/>
      <c r="G40" s="281"/>
      <c r="H40" s="274" t="str">
        <f>IF(G40&lt;=0,"",IF(G40&lt;=2,"Muy Baja",IF(G40&lt;=24,"Baja",IF(G40&lt;=500,"Media",IF(G40&lt;=5000,"Alta","Muy Alta")))))</f>
        <v/>
      </c>
      <c r="I40" s="276" t="str">
        <f>IF(H40="","",IF(H40="Muy Baja",0.2,IF(H40="Baja",0.4,IF(H40="Media",0.6,IF(H40="Alta",0.8,IF(H40="Muy Alta",1,))))))</f>
        <v/>
      </c>
      <c r="J40" s="276"/>
      <c r="K40" s="276">
        <f ca="1">IF(NOT(ISERROR(MATCH(J40,'Tabla Impacto'!$B$221:$B$223,0))),'Tabla Impacto'!$F$223&amp;"Por favor no seleccionar los criterios de impacto(Afectación Económica o presupuestal y Pérdida Reputacional)",J40)</f>
        <v>0</v>
      </c>
      <c r="L40" s="274" t="str">
        <f ca="1">IF(OR(K40='Tabla Impacto'!$C$11,K40='Tabla Impacto'!$D$11),"Leve",IF(OR(K40='Tabla Impacto'!$C$12,K40='Tabla Impacto'!$D$12),"Menor",IF(OR(K40='Tabla Impacto'!$C$13,K40='Tabla Impacto'!$D$13),"Moderado",IF(OR(K40='Tabla Impacto'!$C$14,K40='Tabla Impacto'!$D$14),"Mayor",IF(OR(K40='Tabla Impacto'!$C$15,K40='Tabla Impacto'!$D$15),"Catastrófico","")))))</f>
        <v/>
      </c>
      <c r="M40" s="276" t="str">
        <f ca="1">IF(L40="","",IF(L40="Leve",0.2,IF(L40="Menor",0.4,IF(L40="Moderado",0.6,IF(L40="Mayor",0.8,IF(L40="Catastrófico",1,))))))</f>
        <v/>
      </c>
      <c r="N40" s="27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7">
        <v>1</v>
      </c>
      <c r="P40" s="118"/>
      <c r="Q40" s="117" t="str">
        <f t="shared" si="0"/>
        <v/>
      </c>
      <c r="R40" s="127"/>
      <c r="S40" s="127"/>
      <c r="T40" s="129" t="str">
        <f t="shared" si="1"/>
        <v/>
      </c>
      <c r="U40" s="127"/>
      <c r="V40" s="127"/>
      <c r="W40" s="127"/>
      <c r="X40" s="130" t="str">
        <f>IFERROR(IF(Q40="Probabilidad",(I40-(+I40*T40)),IF(Q40="Impacto",I40,"")),"")</f>
        <v/>
      </c>
      <c r="Y40" s="131" t="str">
        <f t="shared" si="2"/>
        <v/>
      </c>
      <c r="Z40" s="129" t="str">
        <f t="shared" si="3"/>
        <v/>
      </c>
      <c r="AA40" s="131" t="str">
        <f t="shared" si="4"/>
        <v/>
      </c>
      <c r="AB40" s="129" t="str">
        <f>IFERROR(IF(Q40="Impacto",(M40-(+M40*T40)),IF(Q40="Probabilidad",M40,"")),"")</f>
        <v/>
      </c>
      <c r="AC40" s="132" t="str">
        <f t="shared" si="5"/>
        <v/>
      </c>
      <c r="AD40" s="127"/>
      <c r="AE40" s="119"/>
      <c r="AF40" s="117"/>
      <c r="AG40" s="120"/>
      <c r="AH40" s="120"/>
      <c r="AI40" s="119"/>
      <c r="AJ40" s="117"/>
      <c r="AK40" s="18"/>
      <c r="AL40" s="18"/>
      <c r="AM40" s="18"/>
      <c r="AN40" s="18"/>
      <c r="AO40" s="18"/>
      <c r="AP40" s="18"/>
      <c r="AQ40" s="18"/>
      <c r="AR40" s="18"/>
      <c r="AS40" s="18"/>
      <c r="AT40" s="18"/>
      <c r="AU40" s="18"/>
      <c r="AV40" s="18"/>
      <c r="AW40" s="18"/>
      <c r="AX40" s="18"/>
      <c r="AY40" s="18"/>
      <c r="AZ40" s="18"/>
      <c r="BA40" s="18"/>
      <c r="BB40" s="18"/>
      <c r="BC40" s="18"/>
      <c r="BD40" s="18"/>
    </row>
    <row r="41" spans="1:56" ht="14.4" x14ac:dyDescent="0.3">
      <c r="A41" s="279"/>
      <c r="B41" s="275"/>
      <c r="C41" s="275"/>
      <c r="D41" s="275"/>
      <c r="E41" s="275"/>
      <c r="F41" s="275"/>
      <c r="G41" s="275"/>
      <c r="H41" s="275"/>
      <c r="I41" s="275"/>
      <c r="J41" s="275"/>
      <c r="K41" s="275"/>
      <c r="L41" s="275"/>
      <c r="M41" s="275"/>
      <c r="N41" s="275"/>
      <c r="O41" s="117">
        <v>2</v>
      </c>
      <c r="P41" s="118"/>
      <c r="Q41" s="117" t="str">
        <f t="shared" si="0"/>
        <v/>
      </c>
      <c r="R41" s="127"/>
      <c r="S41" s="127"/>
      <c r="T41" s="129" t="str">
        <f t="shared" si="1"/>
        <v/>
      </c>
      <c r="U41" s="127"/>
      <c r="V41" s="127"/>
      <c r="W41" s="127"/>
      <c r="X41" s="130" t="str">
        <f>IFERROR(IF(AND(Q40="Probabilidad",Q41="Probabilidad"),(Z40-(+Z40*T41)),IF(Q41="Probabilidad",(I40-(+I40*T41)),IF(Q41="Impacto",Z40,""))),"")</f>
        <v/>
      </c>
      <c r="Y41" s="131" t="str">
        <f t="shared" si="2"/>
        <v/>
      </c>
      <c r="Z41" s="129" t="str">
        <f t="shared" si="3"/>
        <v/>
      </c>
      <c r="AA41" s="131" t="str">
        <f t="shared" si="4"/>
        <v/>
      </c>
      <c r="AB41" s="129" t="str">
        <f>IFERROR(IF(AND(Q40="Impacto",Q41="Impacto"),(AB40-(+AB40*T41)),IF(Q41="Impacto",(M40-(+M40*T41)),IF(Q41="Probabilidad",AB40,""))),"")</f>
        <v/>
      </c>
      <c r="AC41" s="132" t="str">
        <f t="shared" si="5"/>
        <v/>
      </c>
      <c r="AD41" s="127"/>
      <c r="AE41" s="119"/>
      <c r="AF41" s="117"/>
      <c r="AG41" s="120"/>
      <c r="AH41" s="120"/>
      <c r="AI41" s="119"/>
      <c r="AJ41" s="117"/>
      <c r="AK41" s="18"/>
      <c r="AL41" s="18"/>
      <c r="AM41" s="18"/>
      <c r="AN41" s="18"/>
      <c r="AO41" s="18"/>
      <c r="AP41" s="18"/>
      <c r="AQ41" s="18"/>
      <c r="AR41" s="18"/>
      <c r="AS41" s="18"/>
      <c r="AT41" s="18"/>
      <c r="AU41" s="18"/>
      <c r="AV41" s="18"/>
      <c r="AW41" s="18"/>
      <c r="AX41" s="18"/>
      <c r="AY41" s="18"/>
      <c r="AZ41" s="18"/>
      <c r="BA41" s="18"/>
      <c r="BB41" s="18"/>
      <c r="BC41" s="18"/>
      <c r="BD41" s="18"/>
    </row>
    <row r="42" spans="1:56" ht="14.4" x14ac:dyDescent="0.3">
      <c r="A42" s="279"/>
      <c r="B42" s="275"/>
      <c r="C42" s="275"/>
      <c r="D42" s="275"/>
      <c r="E42" s="275"/>
      <c r="F42" s="275"/>
      <c r="G42" s="275"/>
      <c r="H42" s="275"/>
      <c r="I42" s="275"/>
      <c r="J42" s="275"/>
      <c r="K42" s="275"/>
      <c r="L42" s="275"/>
      <c r="M42" s="275"/>
      <c r="N42" s="275"/>
      <c r="O42" s="117">
        <v>3</v>
      </c>
      <c r="P42" s="121"/>
      <c r="Q42" s="117" t="str">
        <f t="shared" si="0"/>
        <v/>
      </c>
      <c r="R42" s="127"/>
      <c r="S42" s="127"/>
      <c r="T42" s="129" t="str">
        <f t="shared" si="1"/>
        <v/>
      </c>
      <c r="U42" s="127"/>
      <c r="V42" s="127"/>
      <c r="W42" s="127"/>
      <c r="X42" s="130" t="str">
        <f>IFERROR(IF(AND(Q41="Probabilidad",Q42="Probabilidad"),(Z41-(+Z41*T42)),IF(AND(Q41="Impacto",Q42="Probabilidad"),(Z40-(+Z40*T42)),IF(Q42="Impacto",Z41,""))),"")</f>
        <v/>
      </c>
      <c r="Y42" s="131" t="str">
        <f t="shared" si="2"/>
        <v/>
      </c>
      <c r="Z42" s="129" t="str">
        <f t="shared" si="3"/>
        <v/>
      </c>
      <c r="AA42" s="131" t="str">
        <f t="shared" si="4"/>
        <v/>
      </c>
      <c r="AB42" s="129" t="str">
        <f>IFERROR(IF(AND(Q41="Impacto",Q42="Impacto"),(AB41-(+AB41*T42)),IF(AND(Q41="Probabilidad",Q42="Impacto"),(AB40-(+AB40*T42)),IF(Q42="Probabilidad",AB41,""))),"")</f>
        <v/>
      </c>
      <c r="AC42" s="132" t="str">
        <f t="shared" si="5"/>
        <v/>
      </c>
      <c r="AD42" s="127"/>
      <c r="AE42" s="119"/>
      <c r="AF42" s="117"/>
      <c r="AG42" s="120"/>
      <c r="AH42" s="120"/>
      <c r="AI42" s="119"/>
      <c r="AJ42" s="117"/>
      <c r="AK42" s="18"/>
      <c r="AL42" s="18"/>
      <c r="AM42" s="18"/>
      <c r="AN42" s="18"/>
      <c r="AO42" s="18"/>
      <c r="AP42" s="18"/>
      <c r="AQ42" s="18"/>
      <c r="AR42" s="18"/>
      <c r="AS42" s="18"/>
      <c r="AT42" s="18"/>
      <c r="AU42" s="18"/>
      <c r="AV42" s="18"/>
      <c r="AW42" s="18"/>
      <c r="AX42" s="18"/>
      <c r="AY42" s="18"/>
      <c r="AZ42" s="18"/>
      <c r="BA42" s="18"/>
      <c r="BB42" s="18"/>
      <c r="BC42" s="18"/>
      <c r="BD42" s="18"/>
    </row>
    <row r="43" spans="1:56" ht="14.4" x14ac:dyDescent="0.3">
      <c r="A43" s="279"/>
      <c r="B43" s="275"/>
      <c r="C43" s="275"/>
      <c r="D43" s="275"/>
      <c r="E43" s="275"/>
      <c r="F43" s="275"/>
      <c r="G43" s="275"/>
      <c r="H43" s="275"/>
      <c r="I43" s="275"/>
      <c r="J43" s="275"/>
      <c r="K43" s="275"/>
      <c r="L43" s="275"/>
      <c r="M43" s="275"/>
      <c r="N43" s="275"/>
      <c r="O43" s="117">
        <v>4</v>
      </c>
      <c r="P43" s="118"/>
      <c r="Q43" s="117" t="str">
        <f t="shared" si="0"/>
        <v/>
      </c>
      <c r="R43" s="127"/>
      <c r="S43" s="127"/>
      <c r="T43" s="129" t="str">
        <f t="shared" si="1"/>
        <v/>
      </c>
      <c r="U43" s="127"/>
      <c r="V43" s="127"/>
      <c r="W43" s="127"/>
      <c r="X43" s="130" t="str">
        <f>IFERROR(IF(AND(Q42="Probabilidad",Q43="Probabilidad"),(Z42-(+Z42*T43)),IF(AND(Q42="Impacto",Q43="Probabilidad"),(Z41-(+Z41*T43)),IF(Q43="Impacto",Z42,""))),"")</f>
        <v/>
      </c>
      <c r="Y43" s="131" t="str">
        <f t="shared" si="2"/>
        <v/>
      </c>
      <c r="Z43" s="129" t="str">
        <f t="shared" si="3"/>
        <v/>
      </c>
      <c r="AA43" s="131" t="str">
        <f t="shared" si="4"/>
        <v/>
      </c>
      <c r="AB43" s="129" t="str">
        <f>IFERROR(IF(AND(Q42="Impacto",Q43="Impacto"),(AB42-(+AB42*T43)),IF(AND(Q42="Probabilidad",Q43="Impacto"),(AB41-(+AB41*T43)),IF(Q43="Probabilidad",AB42,""))),"")</f>
        <v/>
      </c>
      <c r="AC43" s="132" t="str">
        <f t="shared" si="5"/>
        <v/>
      </c>
      <c r="AD43" s="127"/>
      <c r="AE43" s="119"/>
      <c r="AF43" s="117"/>
      <c r="AG43" s="120"/>
      <c r="AH43" s="120"/>
      <c r="AI43" s="119"/>
      <c r="AJ43" s="117"/>
      <c r="AK43" s="18"/>
      <c r="AL43" s="18"/>
      <c r="AM43" s="18"/>
      <c r="AN43" s="18"/>
      <c r="AO43" s="18"/>
      <c r="AP43" s="18"/>
      <c r="AQ43" s="18"/>
      <c r="AR43" s="18"/>
      <c r="AS43" s="18"/>
      <c r="AT43" s="18"/>
      <c r="AU43" s="18"/>
      <c r="AV43" s="18"/>
      <c r="AW43" s="18"/>
      <c r="AX43" s="18"/>
      <c r="AY43" s="18"/>
      <c r="AZ43" s="18"/>
      <c r="BA43" s="18"/>
      <c r="BB43" s="18"/>
      <c r="BC43" s="18"/>
      <c r="BD43" s="18"/>
    </row>
    <row r="44" spans="1:56" ht="14.4" x14ac:dyDescent="0.3">
      <c r="A44" s="279"/>
      <c r="B44" s="275"/>
      <c r="C44" s="275"/>
      <c r="D44" s="275"/>
      <c r="E44" s="275"/>
      <c r="F44" s="275"/>
      <c r="G44" s="275"/>
      <c r="H44" s="275"/>
      <c r="I44" s="275"/>
      <c r="J44" s="275"/>
      <c r="K44" s="275"/>
      <c r="L44" s="275"/>
      <c r="M44" s="275"/>
      <c r="N44" s="275"/>
      <c r="O44" s="117">
        <v>5</v>
      </c>
      <c r="P44" s="118"/>
      <c r="Q44" s="117" t="str">
        <f t="shared" si="0"/>
        <v/>
      </c>
      <c r="R44" s="127"/>
      <c r="S44" s="127"/>
      <c r="T44" s="129" t="str">
        <f t="shared" si="1"/>
        <v/>
      </c>
      <c r="U44" s="127"/>
      <c r="V44" s="127"/>
      <c r="W44" s="127"/>
      <c r="X44" s="130" t="str">
        <f>IFERROR(IF(AND(Q43="Probabilidad",Q44="Probabilidad"),(Z43-(+Z43*T44)),IF(AND(Q43="Impacto",Q44="Probabilidad"),(Z42-(+Z42*T44)),IF(Q44="Impacto",Z43,""))),"")</f>
        <v/>
      </c>
      <c r="Y44" s="131" t="str">
        <f t="shared" si="2"/>
        <v/>
      </c>
      <c r="Z44" s="129" t="str">
        <f t="shared" si="3"/>
        <v/>
      </c>
      <c r="AA44" s="131" t="str">
        <f t="shared" si="4"/>
        <v/>
      </c>
      <c r="AB44" s="129" t="str">
        <f>IFERROR(IF(AND(Q43="Impacto",Q44="Impacto"),(AB43-(+AB43*T44)),IF(AND(Q43="Probabilidad",Q44="Impacto"),(AB42-(+AB42*T44)),IF(Q44="Probabilidad",AB43,""))),"")</f>
        <v/>
      </c>
      <c r="AC44" s="132" t="str">
        <f t="shared" si="5"/>
        <v/>
      </c>
      <c r="AD44" s="127"/>
      <c r="AE44" s="119"/>
      <c r="AF44" s="117"/>
      <c r="AG44" s="120"/>
      <c r="AH44" s="120"/>
      <c r="AI44" s="119"/>
      <c r="AJ44" s="117"/>
      <c r="AK44" s="18"/>
      <c r="AL44" s="18"/>
      <c r="AM44" s="18"/>
      <c r="AN44" s="18"/>
      <c r="AO44" s="18"/>
      <c r="AP44" s="18"/>
      <c r="AQ44" s="18"/>
      <c r="AR44" s="18"/>
      <c r="AS44" s="18"/>
      <c r="AT44" s="18"/>
      <c r="AU44" s="18"/>
      <c r="AV44" s="18"/>
      <c r="AW44" s="18"/>
      <c r="AX44" s="18"/>
      <c r="AY44" s="18"/>
      <c r="AZ44" s="18"/>
      <c r="BA44" s="18"/>
      <c r="BB44" s="18"/>
      <c r="BC44" s="18"/>
      <c r="BD44" s="18"/>
    </row>
    <row r="45" spans="1:56" ht="14.4" x14ac:dyDescent="0.3">
      <c r="A45" s="279"/>
      <c r="B45" s="275"/>
      <c r="C45" s="275"/>
      <c r="D45" s="275"/>
      <c r="E45" s="275"/>
      <c r="F45" s="275"/>
      <c r="G45" s="275"/>
      <c r="H45" s="275"/>
      <c r="I45" s="275"/>
      <c r="J45" s="275"/>
      <c r="K45" s="275"/>
      <c r="L45" s="275"/>
      <c r="M45" s="275"/>
      <c r="N45" s="275"/>
      <c r="O45" s="117">
        <v>6</v>
      </c>
      <c r="P45" s="118"/>
      <c r="Q45" s="117" t="str">
        <f t="shared" si="0"/>
        <v/>
      </c>
      <c r="R45" s="127"/>
      <c r="S45" s="127"/>
      <c r="T45" s="129" t="str">
        <f t="shared" si="1"/>
        <v/>
      </c>
      <c r="U45" s="127"/>
      <c r="V45" s="127"/>
      <c r="W45" s="127"/>
      <c r="X45" s="130" t="str">
        <f>IFERROR(IF(AND(Q44="Probabilidad",Q45="Probabilidad"),(Z44-(+Z44*T45)),IF(AND(Q44="Impacto",Q45="Probabilidad"),(Z43-(+Z43*T45)),IF(Q45="Impacto",Z44,""))),"")</f>
        <v/>
      </c>
      <c r="Y45" s="131" t="str">
        <f t="shared" si="2"/>
        <v/>
      </c>
      <c r="Z45" s="129" t="str">
        <f t="shared" si="3"/>
        <v/>
      </c>
      <c r="AA45" s="131" t="str">
        <f t="shared" si="4"/>
        <v/>
      </c>
      <c r="AB45" s="129" t="str">
        <f>IFERROR(IF(AND(Q44="Impacto",Q45="Impacto"),(AB44-(+AB44*T45)),IF(AND(Q44="Probabilidad",Q45="Impacto"),(AB43-(+AB43*T45)),IF(Q45="Probabilidad",AB44,""))),"")</f>
        <v/>
      </c>
      <c r="AC45" s="132" t="str">
        <f t="shared" si="5"/>
        <v/>
      </c>
      <c r="AD45" s="127"/>
      <c r="AE45" s="119"/>
      <c r="AF45" s="117"/>
      <c r="AG45" s="120"/>
      <c r="AH45" s="120"/>
      <c r="AI45" s="119"/>
      <c r="AJ45" s="117"/>
      <c r="AK45" s="18"/>
      <c r="AL45" s="18"/>
      <c r="AM45" s="18"/>
      <c r="AN45" s="18"/>
      <c r="AO45" s="18"/>
      <c r="AP45" s="18"/>
      <c r="AQ45" s="18"/>
      <c r="AR45" s="18"/>
      <c r="AS45" s="18"/>
      <c r="AT45" s="18"/>
      <c r="AU45" s="18"/>
      <c r="AV45" s="18"/>
      <c r="AW45" s="18"/>
      <c r="AX45" s="18"/>
      <c r="AY45" s="18"/>
      <c r="AZ45" s="18"/>
      <c r="BA45" s="18"/>
      <c r="BB45" s="18"/>
      <c r="BC45" s="18"/>
      <c r="BD45" s="18"/>
    </row>
    <row r="46" spans="1:56" ht="14.4" x14ac:dyDescent="0.3">
      <c r="A46" s="278">
        <v>7</v>
      </c>
      <c r="B46" s="280"/>
      <c r="C46" s="280"/>
      <c r="D46" s="280"/>
      <c r="E46" s="280"/>
      <c r="F46" s="280"/>
      <c r="G46" s="281"/>
      <c r="H46" s="274" t="str">
        <f>IF(G46&lt;=0,"",IF(G46&lt;=2,"Muy Baja",IF(G46&lt;=24,"Baja",IF(G46&lt;=500,"Media",IF(G46&lt;=5000,"Alta","Muy Alta")))))</f>
        <v/>
      </c>
      <c r="I46" s="276" t="str">
        <f>IF(H46="","",IF(H46="Muy Baja",0.2,IF(H46="Baja",0.4,IF(H46="Media",0.6,IF(H46="Alta",0.8,IF(H46="Muy Alta",1,))))))</f>
        <v/>
      </c>
      <c r="J46" s="276"/>
      <c r="K46" s="276">
        <f ca="1">IF(NOT(ISERROR(MATCH(J46,'Tabla Impacto'!$B$221:$B$223,0))),'Tabla Impacto'!$F$223&amp;"Por favor no seleccionar los criterios de impacto(Afectación Económica o presupuestal y Pérdida Reputacional)",J46)</f>
        <v>0</v>
      </c>
      <c r="L46" s="274" t="str">
        <f ca="1">IF(OR(K46='Tabla Impacto'!$C$11,K46='Tabla Impacto'!$D$11),"Leve",IF(OR(K46='Tabla Impacto'!$C$12,K46='Tabla Impacto'!$D$12),"Menor",IF(OR(K46='Tabla Impacto'!$C$13,K46='Tabla Impacto'!$D$13),"Moderado",IF(OR(K46='Tabla Impacto'!$C$14,K46='Tabla Impacto'!$D$14),"Mayor",IF(OR(K46='Tabla Impacto'!$C$15,K46='Tabla Impacto'!$D$15),"Catastrófico","")))))</f>
        <v/>
      </c>
      <c r="M46" s="276" t="str">
        <f ca="1">IF(L46="","",IF(L46="Leve",0.2,IF(L46="Menor",0.4,IF(L46="Moderado",0.6,IF(L46="Mayor",0.8,IF(L46="Catastrófico",1,))))))</f>
        <v/>
      </c>
      <c r="N46" s="27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17">
        <v>1</v>
      </c>
      <c r="P46" s="118"/>
      <c r="Q46" s="117" t="str">
        <f t="shared" si="0"/>
        <v/>
      </c>
      <c r="R46" s="127"/>
      <c r="S46" s="127"/>
      <c r="T46" s="129" t="str">
        <f t="shared" si="1"/>
        <v/>
      </c>
      <c r="U46" s="127"/>
      <c r="V46" s="127"/>
      <c r="W46" s="127"/>
      <c r="X46" s="130" t="str">
        <f>IFERROR(IF(Q46="Probabilidad",(I46-(+I46*T46)),IF(Q46="Impacto",I46,"")),"")</f>
        <v/>
      </c>
      <c r="Y46" s="131" t="str">
        <f t="shared" si="2"/>
        <v/>
      </c>
      <c r="Z46" s="129" t="str">
        <f t="shared" si="3"/>
        <v/>
      </c>
      <c r="AA46" s="131" t="str">
        <f t="shared" si="4"/>
        <v/>
      </c>
      <c r="AB46" s="129" t="str">
        <f>IFERROR(IF(Q46="Impacto",(M46-(+M46*T46)),IF(Q46="Probabilidad",M46,"")),"")</f>
        <v/>
      </c>
      <c r="AC46" s="132" t="str">
        <f t="shared" si="5"/>
        <v/>
      </c>
      <c r="AD46" s="127"/>
      <c r="AE46" s="119"/>
      <c r="AF46" s="117"/>
      <c r="AG46" s="120"/>
      <c r="AH46" s="120"/>
      <c r="AI46" s="119"/>
      <c r="AJ46" s="117"/>
      <c r="AK46" s="18"/>
      <c r="AL46" s="18"/>
      <c r="AM46" s="18"/>
      <c r="AN46" s="18"/>
      <c r="AO46" s="18"/>
      <c r="AP46" s="18"/>
      <c r="AQ46" s="18"/>
      <c r="AR46" s="18"/>
      <c r="AS46" s="18"/>
      <c r="AT46" s="18"/>
      <c r="AU46" s="18"/>
      <c r="AV46" s="18"/>
      <c r="AW46" s="18"/>
      <c r="AX46" s="18"/>
      <c r="AY46" s="18"/>
      <c r="AZ46" s="18"/>
      <c r="BA46" s="18"/>
      <c r="BB46" s="18"/>
      <c r="BC46" s="18"/>
      <c r="BD46" s="18"/>
    </row>
    <row r="47" spans="1:56" ht="14.4" x14ac:dyDescent="0.3">
      <c r="A47" s="279"/>
      <c r="B47" s="275"/>
      <c r="C47" s="275"/>
      <c r="D47" s="275"/>
      <c r="E47" s="275"/>
      <c r="F47" s="275"/>
      <c r="G47" s="275"/>
      <c r="H47" s="275"/>
      <c r="I47" s="275"/>
      <c r="J47" s="275"/>
      <c r="K47" s="275"/>
      <c r="L47" s="275"/>
      <c r="M47" s="275"/>
      <c r="N47" s="275"/>
      <c r="O47" s="117">
        <v>2</v>
      </c>
      <c r="P47" s="118"/>
      <c r="Q47" s="117" t="str">
        <f t="shared" si="0"/>
        <v/>
      </c>
      <c r="R47" s="127"/>
      <c r="S47" s="127"/>
      <c r="T47" s="129" t="str">
        <f t="shared" si="1"/>
        <v/>
      </c>
      <c r="U47" s="127"/>
      <c r="V47" s="127"/>
      <c r="W47" s="127"/>
      <c r="X47" s="130" t="str">
        <f>IFERROR(IF(AND(Q46="Probabilidad",Q47="Probabilidad"),(Z46-(+Z46*T47)),IF(Q47="Probabilidad",(I46-(+I46*T47)),IF(Q47="Impacto",Z46,""))),"")</f>
        <v/>
      </c>
      <c r="Y47" s="131" t="str">
        <f t="shared" si="2"/>
        <v/>
      </c>
      <c r="Z47" s="129" t="str">
        <f t="shared" si="3"/>
        <v/>
      </c>
      <c r="AA47" s="131" t="str">
        <f t="shared" si="4"/>
        <v/>
      </c>
      <c r="AB47" s="129" t="str">
        <f>IFERROR(IF(AND(Q46="Impacto",Q47="Impacto"),(AB46-(+AB46*T47)),IF(Q47="Impacto",(M46-(+M46*T47)),IF(Q47="Probabilidad",AB46,""))),"")</f>
        <v/>
      </c>
      <c r="AC47" s="132" t="str">
        <f t="shared" si="5"/>
        <v/>
      </c>
      <c r="AD47" s="127"/>
      <c r="AE47" s="119"/>
      <c r="AF47" s="117"/>
      <c r="AG47" s="120"/>
      <c r="AH47" s="120"/>
      <c r="AI47" s="119"/>
      <c r="AJ47" s="117"/>
      <c r="AK47" s="18"/>
      <c r="AL47" s="18"/>
      <c r="AM47" s="18"/>
      <c r="AN47" s="18"/>
      <c r="AO47" s="18"/>
      <c r="AP47" s="18"/>
      <c r="AQ47" s="18"/>
      <c r="AR47" s="18"/>
      <c r="AS47" s="18"/>
      <c r="AT47" s="18"/>
      <c r="AU47" s="18"/>
      <c r="AV47" s="18"/>
      <c r="AW47" s="18"/>
      <c r="AX47" s="18"/>
      <c r="AY47" s="18"/>
      <c r="AZ47" s="18"/>
      <c r="BA47" s="18"/>
      <c r="BB47" s="18"/>
      <c r="BC47" s="18"/>
      <c r="BD47" s="18"/>
    </row>
    <row r="48" spans="1:56" ht="14.4" x14ac:dyDescent="0.3">
      <c r="A48" s="279"/>
      <c r="B48" s="275"/>
      <c r="C48" s="275"/>
      <c r="D48" s="275"/>
      <c r="E48" s="275"/>
      <c r="F48" s="275"/>
      <c r="G48" s="275"/>
      <c r="H48" s="275"/>
      <c r="I48" s="275"/>
      <c r="J48" s="275"/>
      <c r="K48" s="275"/>
      <c r="L48" s="275"/>
      <c r="M48" s="275"/>
      <c r="N48" s="275"/>
      <c r="O48" s="117">
        <v>3</v>
      </c>
      <c r="P48" s="121"/>
      <c r="Q48" s="117" t="str">
        <f t="shared" si="0"/>
        <v/>
      </c>
      <c r="R48" s="127"/>
      <c r="S48" s="127"/>
      <c r="T48" s="129" t="str">
        <f t="shared" si="1"/>
        <v/>
      </c>
      <c r="U48" s="127"/>
      <c r="V48" s="127"/>
      <c r="W48" s="127"/>
      <c r="X48" s="130" t="str">
        <f>IFERROR(IF(AND(Q47="Probabilidad",Q48="Probabilidad"),(Z47-(+Z47*T48)),IF(AND(Q47="Impacto",Q48="Probabilidad"),(Z46-(+Z46*T48)),IF(Q48="Impacto",Z47,""))),"")</f>
        <v/>
      </c>
      <c r="Y48" s="131" t="str">
        <f t="shared" si="2"/>
        <v/>
      </c>
      <c r="Z48" s="129" t="str">
        <f t="shared" si="3"/>
        <v/>
      </c>
      <c r="AA48" s="131" t="str">
        <f t="shared" si="4"/>
        <v/>
      </c>
      <c r="AB48" s="129" t="str">
        <f>IFERROR(IF(AND(Q47="Impacto",Q48="Impacto"),(AB47-(+AB47*T48)),IF(AND(Q47="Probabilidad",Q48="Impacto"),(AB46-(+AB46*T48)),IF(Q48="Probabilidad",AB47,""))),"")</f>
        <v/>
      </c>
      <c r="AC48" s="132" t="str">
        <f t="shared" si="5"/>
        <v/>
      </c>
      <c r="AD48" s="127"/>
      <c r="AE48" s="119"/>
      <c r="AF48" s="117"/>
      <c r="AG48" s="120"/>
      <c r="AH48" s="120"/>
      <c r="AI48" s="119"/>
      <c r="AJ48" s="117"/>
      <c r="AK48" s="18"/>
      <c r="AL48" s="18"/>
      <c r="AM48" s="18"/>
      <c r="AN48" s="18"/>
      <c r="AO48" s="18"/>
      <c r="AP48" s="18"/>
      <c r="AQ48" s="18"/>
      <c r="AR48" s="18"/>
      <c r="AS48" s="18"/>
      <c r="AT48" s="18"/>
      <c r="AU48" s="18"/>
      <c r="AV48" s="18"/>
      <c r="AW48" s="18"/>
      <c r="AX48" s="18"/>
      <c r="AY48" s="18"/>
      <c r="AZ48" s="18"/>
      <c r="BA48" s="18"/>
      <c r="BB48" s="18"/>
      <c r="BC48" s="18"/>
      <c r="BD48" s="18"/>
    </row>
    <row r="49" spans="1:56" ht="14.4" x14ac:dyDescent="0.3">
      <c r="A49" s="279"/>
      <c r="B49" s="275"/>
      <c r="C49" s="275"/>
      <c r="D49" s="275"/>
      <c r="E49" s="275"/>
      <c r="F49" s="275"/>
      <c r="G49" s="275"/>
      <c r="H49" s="275"/>
      <c r="I49" s="275"/>
      <c r="J49" s="275"/>
      <c r="K49" s="275"/>
      <c r="L49" s="275"/>
      <c r="M49" s="275"/>
      <c r="N49" s="275"/>
      <c r="O49" s="117">
        <v>4</v>
      </c>
      <c r="P49" s="118"/>
      <c r="Q49" s="117" t="str">
        <f t="shared" si="0"/>
        <v/>
      </c>
      <c r="R49" s="127"/>
      <c r="S49" s="127"/>
      <c r="T49" s="129" t="str">
        <f t="shared" si="1"/>
        <v/>
      </c>
      <c r="U49" s="127"/>
      <c r="V49" s="127"/>
      <c r="W49" s="127"/>
      <c r="X49" s="130" t="str">
        <f>IFERROR(IF(AND(Q48="Probabilidad",Q49="Probabilidad"),(Z48-(+Z48*T49)),IF(AND(Q48="Impacto",Q49="Probabilidad"),(Z47-(+Z47*T49)),IF(Q49="Impacto",Z48,""))),"")</f>
        <v/>
      </c>
      <c r="Y49" s="131" t="str">
        <f t="shared" si="2"/>
        <v/>
      </c>
      <c r="Z49" s="129" t="str">
        <f t="shared" si="3"/>
        <v/>
      </c>
      <c r="AA49" s="131" t="str">
        <f t="shared" si="4"/>
        <v/>
      </c>
      <c r="AB49" s="129" t="str">
        <f>IFERROR(IF(AND(Q48="Impacto",Q49="Impacto"),(AB48-(+AB48*T49)),IF(AND(Q48="Probabilidad",Q49="Impacto"),(AB47-(+AB47*T49)),IF(Q49="Probabilidad",AB48,""))),"")</f>
        <v/>
      </c>
      <c r="AC49" s="132" t="str">
        <f t="shared" si="5"/>
        <v/>
      </c>
      <c r="AD49" s="127"/>
      <c r="AE49" s="119"/>
      <c r="AF49" s="117"/>
      <c r="AG49" s="120"/>
      <c r="AH49" s="120"/>
      <c r="AI49" s="119"/>
      <c r="AJ49" s="117"/>
      <c r="AK49" s="18"/>
      <c r="AL49" s="18"/>
      <c r="AM49" s="18"/>
      <c r="AN49" s="18"/>
      <c r="AO49" s="18"/>
      <c r="AP49" s="18"/>
      <c r="AQ49" s="18"/>
      <c r="AR49" s="18"/>
      <c r="AS49" s="18"/>
      <c r="AT49" s="18"/>
      <c r="AU49" s="18"/>
      <c r="AV49" s="18"/>
      <c r="AW49" s="18"/>
      <c r="AX49" s="18"/>
      <c r="AY49" s="18"/>
      <c r="AZ49" s="18"/>
      <c r="BA49" s="18"/>
      <c r="BB49" s="18"/>
      <c r="BC49" s="18"/>
      <c r="BD49" s="18"/>
    </row>
    <row r="50" spans="1:56" ht="14.4" x14ac:dyDescent="0.3">
      <c r="A50" s="279"/>
      <c r="B50" s="275"/>
      <c r="C50" s="275"/>
      <c r="D50" s="275"/>
      <c r="E50" s="275"/>
      <c r="F50" s="275"/>
      <c r="G50" s="275"/>
      <c r="H50" s="275"/>
      <c r="I50" s="275"/>
      <c r="J50" s="275"/>
      <c r="K50" s="275"/>
      <c r="L50" s="275"/>
      <c r="M50" s="275"/>
      <c r="N50" s="275"/>
      <c r="O50" s="117">
        <v>5</v>
      </c>
      <c r="P50" s="118"/>
      <c r="Q50" s="117" t="str">
        <f t="shared" si="0"/>
        <v/>
      </c>
      <c r="R50" s="127"/>
      <c r="S50" s="127"/>
      <c r="T50" s="129" t="str">
        <f t="shared" si="1"/>
        <v/>
      </c>
      <c r="U50" s="127"/>
      <c r="V50" s="127"/>
      <c r="W50" s="127"/>
      <c r="X50" s="130" t="str">
        <f>IFERROR(IF(AND(Q49="Probabilidad",Q50="Probabilidad"),(Z49-(+Z49*T50)),IF(AND(Q49="Impacto",Q50="Probabilidad"),(Z48-(+Z48*T50)),IF(Q50="Impacto",Z49,""))),"")</f>
        <v/>
      </c>
      <c r="Y50" s="131" t="str">
        <f t="shared" si="2"/>
        <v/>
      </c>
      <c r="Z50" s="129" t="str">
        <f t="shared" si="3"/>
        <v/>
      </c>
      <c r="AA50" s="131" t="str">
        <f t="shared" si="4"/>
        <v/>
      </c>
      <c r="AB50" s="129" t="str">
        <f>IFERROR(IF(AND(Q49="Impacto",Q50="Impacto"),(AB49-(+AB49*T50)),IF(AND(Q49="Probabilidad",Q50="Impacto"),(AB48-(+AB48*T50)),IF(Q50="Probabilidad",AB49,""))),"")</f>
        <v/>
      </c>
      <c r="AC50" s="132" t="str">
        <f t="shared" si="5"/>
        <v/>
      </c>
      <c r="AD50" s="127"/>
      <c r="AE50" s="119"/>
      <c r="AF50" s="117"/>
      <c r="AG50" s="120"/>
      <c r="AH50" s="120"/>
      <c r="AI50" s="119"/>
      <c r="AJ50" s="117"/>
      <c r="AK50" s="18"/>
      <c r="AL50" s="18"/>
      <c r="AM50" s="18"/>
      <c r="AN50" s="18"/>
      <c r="AO50" s="18"/>
      <c r="AP50" s="18"/>
      <c r="AQ50" s="18"/>
      <c r="AR50" s="18"/>
      <c r="AS50" s="18"/>
      <c r="AT50" s="18"/>
      <c r="AU50" s="18"/>
      <c r="AV50" s="18"/>
      <c r="AW50" s="18"/>
      <c r="AX50" s="18"/>
      <c r="AY50" s="18"/>
      <c r="AZ50" s="18"/>
      <c r="BA50" s="18"/>
      <c r="BB50" s="18"/>
      <c r="BC50" s="18"/>
      <c r="BD50" s="18"/>
    </row>
    <row r="51" spans="1:56" ht="14.4" x14ac:dyDescent="0.3">
      <c r="A51" s="279"/>
      <c r="B51" s="275"/>
      <c r="C51" s="275"/>
      <c r="D51" s="275"/>
      <c r="E51" s="275"/>
      <c r="F51" s="275"/>
      <c r="G51" s="275"/>
      <c r="H51" s="275"/>
      <c r="I51" s="275"/>
      <c r="J51" s="275"/>
      <c r="K51" s="275"/>
      <c r="L51" s="275"/>
      <c r="M51" s="275"/>
      <c r="N51" s="275"/>
      <c r="O51" s="117">
        <v>6</v>
      </c>
      <c r="P51" s="118"/>
      <c r="Q51" s="117" t="str">
        <f t="shared" si="0"/>
        <v/>
      </c>
      <c r="R51" s="127"/>
      <c r="S51" s="127"/>
      <c r="T51" s="129" t="str">
        <f t="shared" si="1"/>
        <v/>
      </c>
      <c r="U51" s="127"/>
      <c r="V51" s="127"/>
      <c r="W51" s="127"/>
      <c r="X51" s="130" t="str">
        <f>IFERROR(IF(AND(Q50="Probabilidad",Q51="Probabilidad"),(Z50-(+Z50*T51)),IF(AND(Q50="Impacto",Q51="Probabilidad"),(Z49-(+Z49*T51)),IF(Q51="Impacto",Z50,""))),"")</f>
        <v/>
      </c>
      <c r="Y51" s="131" t="str">
        <f t="shared" si="2"/>
        <v/>
      </c>
      <c r="Z51" s="129" t="str">
        <f t="shared" si="3"/>
        <v/>
      </c>
      <c r="AA51" s="131" t="str">
        <f t="shared" si="4"/>
        <v/>
      </c>
      <c r="AB51" s="129" t="str">
        <f>IFERROR(IF(AND(Q50="Impacto",Q51="Impacto"),(AB50-(+AB50*T51)),IF(AND(Q50="Probabilidad",Q51="Impacto"),(AB49-(+AB49*T51)),IF(Q51="Probabilidad",AB50,""))),"")</f>
        <v/>
      </c>
      <c r="AC51" s="132" t="str">
        <f t="shared" si="5"/>
        <v/>
      </c>
      <c r="AD51" s="127"/>
      <c r="AE51" s="119"/>
      <c r="AF51" s="117"/>
      <c r="AG51" s="120"/>
      <c r="AH51" s="120"/>
      <c r="AI51" s="119"/>
      <c r="AJ51" s="117"/>
      <c r="AK51" s="18"/>
      <c r="AL51" s="18"/>
      <c r="AM51" s="18"/>
      <c r="AN51" s="18"/>
      <c r="AO51" s="18"/>
      <c r="AP51" s="18"/>
      <c r="AQ51" s="18"/>
      <c r="AR51" s="18"/>
      <c r="AS51" s="18"/>
      <c r="AT51" s="18"/>
      <c r="AU51" s="18"/>
      <c r="AV51" s="18"/>
      <c r="AW51" s="18"/>
      <c r="AX51" s="18"/>
      <c r="AY51" s="18"/>
      <c r="AZ51" s="18"/>
      <c r="BA51" s="18"/>
      <c r="BB51" s="18"/>
      <c r="BC51" s="18"/>
      <c r="BD51" s="18"/>
    </row>
    <row r="52" spans="1:56" ht="14.4" x14ac:dyDescent="0.3">
      <c r="A52" s="278">
        <v>8</v>
      </c>
      <c r="B52" s="280"/>
      <c r="C52" s="280"/>
      <c r="D52" s="280"/>
      <c r="E52" s="280"/>
      <c r="F52" s="280"/>
      <c r="G52" s="281"/>
      <c r="H52" s="274" t="str">
        <f>IF(G52&lt;=0,"",IF(G52&lt;=2,"Muy Baja",IF(G52&lt;=24,"Baja",IF(G52&lt;=500,"Media",IF(G52&lt;=5000,"Alta","Muy Alta")))))</f>
        <v/>
      </c>
      <c r="I52" s="276" t="str">
        <f>IF(H52="","",IF(H52="Muy Baja",0.2,IF(H52="Baja",0.4,IF(H52="Media",0.6,IF(H52="Alta",0.8,IF(H52="Muy Alta",1,))))))</f>
        <v/>
      </c>
      <c r="J52" s="276"/>
      <c r="K52" s="276">
        <f ca="1">IF(NOT(ISERROR(MATCH(J52,'Tabla Impacto'!$B$221:$B$223,0))),'Tabla Impacto'!$F$223&amp;"Por favor no seleccionar los criterios de impacto(Afectación Económica o presupuestal y Pérdida Reputacional)",J52)</f>
        <v>0</v>
      </c>
      <c r="L52" s="274" t="str">
        <f ca="1">IF(OR(K52='Tabla Impacto'!$C$11,K52='Tabla Impacto'!$D$11),"Leve",IF(OR(K52='Tabla Impacto'!$C$12,K52='Tabla Impacto'!$D$12),"Menor",IF(OR(K52='Tabla Impacto'!$C$13,K52='Tabla Impacto'!$D$13),"Moderado",IF(OR(K52='Tabla Impacto'!$C$14,K52='Tabla Impacto'!$D$14),"Mayor",IF(OR(K52='Tabla Impacto'!$C$15,K52='Tabla Impacto'!$D$15),"Catastrófico","")))))</f>
        <v/>
      </c>
      <c r="M52" s="276" t="str">
        <f ca="1">IF(L52="","",IF(L52="Leve",0.2,IF(L52="Menor",0.4,IF(L52="Moderado",0.6,IF(L52="Mayor",0.8,IF(L52="Catastrófico",1,))))))</f>
        <v/>
      </c>
      <c r="N52" s="27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17">
        <v>1</v>
      </c>
      <c r="P52" s="118"/>
      <c r="Q52" s="117" t="str">
        <f t="shared" si="0"/>
        <v/>
      </c>
      <c r="R52" s="127"/>
      <c r="S52" s="127"/>
      <c r="T52" s="129" t="str">
        <f t="shared" si="1"/>
        <v/>
      </c>
      <c r="U52" s="127"/>
      <c r="V52" s="127"/>
      <c r="W52" s="127"/>
      <c r="X52" s="130" t="str">
        <f>IFERROR(IF(Q52="Probabilidad",(I52-(+I52*T52)),IF(Q52="Impacto",I52,"")),"")</f>
        <v/>
      </c>
      <c r="Y52" s="131" t="str">
        <f t="shared" si="2"/>
        <v/>
      </c>
      <c r="Z52" s="129" t="str">
        <f t="shared" si="3"/>
        <v/>
      </c>
      <c r="AA52" s="131" t="str">
        <f t="shared" si="4"/>
        <v/>
      </c>
      <c r="AB52" s="129" t="str">
        <f>IFERROR(IF(Q52="Impacto",(M52-(+M52*T52)),IF(Q52="Probabilidad",M52,"")),"")</f>
        <v/>
      </c>
      <c r="AC52" s="132" t="str">
        <f t="shared" si="5"/>
        <v/>
      </c>
      <c r="AD52" s="127"/>
      <c r="AE52" s="119"/>
      <c r="AF52" s="117"/>
      <c r="AG52" s="120"/>
      <c r="AH52" s="120"/>
      <c r="AI52" s="119"/>
      <c r="AJ52" s="117"/>
      <c r="AK52" s="18"/>
      <c r="AL52" s="18"/>
      <c r="AM52" s="18"/>
      <c r="AN52" s="18"/>
      <c r="AO52" s="18"/>
      <c r="AP52" s="18"/>
      <c r="AQ52" s="18"/>
      <c r="AR52" s="18"/>
      <c r="AS52" s="18"/>
      <c r="AT52" s="18"/>
      <c r="AU52" s="18"/>
      <c r="AV52" s="18"/>
      <c r="AW52" s="18"/>
      <c r="AX52" s="18"/>
      <c r="AY52" s="18"/>
      <c r="AZ52" s="18"/>
      <c r="BA52" s="18"/>
      <c r="BB52" s="18"/>
      <c r="BC52" s="18"/>
      <c r="BD52" s="18"/>
    </row>
    <row r="53" spans="1:56" ht="14.4" x14ac:dyDescent="0.3">
      <c r="A53" s="279"/>
      <c r="B53" s="275"/>
      <c r="C53" s="275"/>
      <c r="D53" s="275"/>
      <c r="E53" s="275"/>
      <c r="F53" s="275"/>
      <c r="G53" s="275"/>
      <c r="H53" s="275"/>
      <c r="I53" s="275"/>
      <c r="J53" s="275"/>
      <c r="K53" s="275"/>
      <c r="L53" s="275"/>
      <c r="M53" s="275"/>
      <c r="N53" s="275"/>
      <c r="O53" s="117">
        <v>2</v>
      </c>
      <c r="P53" s="118"/>
      <c r="Q53" s="117" t="str">
        <f t="shared" si="0"/>
        <v/>
      </c>
      <c r="R53" s="127"/>
      <c r="S53" s="127"/>
      <c r="T53" s="129" t="str">
        <f t="shared" si="1"/>
        <v/>
      </c>
      <c r="U53" s="127"/>
      <c r="V53" s="127"/>
      <c r="W53" s="127"/>
      <c r="X53" s="130" t="str">
        <f>IFERROR(IF(AND(Q52="Probabilidad",Q53="Probabilidad"),(Z52-(+Z52*T53)),IF(Q53="Probabilidad",(I52-(+I52*T53)),IF(Q53="Impacto",Z52,""))),"")</f>
        <v/>
      </c>
      <c r="Y53" s="131" t="str">
        <f t="shared" si="2"/>
        <v/>
      </c>
      <c r="Z53" s="129" t="str">
        <f t="shared" si="3"/>
        <v/>
      </c>
      <c r="AA53" s="131" t="str">
        <f t="shared" si="4"/>
        <v/>
      </c>
      <c r="AB53" s="129" t="str">
        <f>IFERROR(IF(AND(Q52="Impacto",Q53="Impacto"),(AB52-(+AB52*T53)),IF(Q53="Impacto",(M52-(+M52*T53)),IF(Q53="Probabilidad",AB52,""))),"")</f>
        <v/>
      </c>
      <c r="AC53" s="132" t="str">
        <f t="shared" si="5"/>
        <v/>
      </c>
      <c r="AD53" s="127"/>
      <c r="AE53" s="119"/>
      <c r="AF53" s="117"/>
      <c r="AG53" s="120"/>
      <c r="AH53" s="120"/>
      <c r="AI53" s="119"/>
      <c r="AJ53" s="117"/>
      <c r="AK53" s="18"/>
      <c r="AL53" s="18"/>
      <c r="AM53" s="18"/>
      <c r="AN53" s="18"/>
      <c r="AO53" s="18"/>
      <c r="AP53" s="18"/>
      <c r="AQ53" s="18"/>
      <c r="AR53" s="18"/>
      <c r="AS53" s="18"/>
      <c r="AT53" s="18"/>
      <c r="AU53" s="18"/>
      <c r="AV53" s="18"/>
      <c r="AW53" s="18"/>
      <c r="AX53" s="18"/>
      <c r="AY53" s="18"/>
      <c r="AZ53" s="18"/>
      <c r="BA53" s="18"/>
      <c r="BB53" s="18"/>
      <c r="BC53" s="18"/>
      <c r="BD53" s="18"/>
    </row>
    <row r="54" spans="1:56" ht="14.4" x14ac:dyDescent="0.3">
      <c r="A54" s="279"/>
      <c r="B54" s="275"/>
      <c r="C54" s="275"/>
      <c r="D54" s="275"/>
      <c r="E54" s="275"/>
      <c r="F54" s="275"/>
      <c r="G54" s="275"/>
      <c r="H54" s="275"/>
      <c r="I54" s="275"/>
      <c r="J54" s="275"/>
      <c r="K54" s="275"/>
      <c r="L54" s="275"/>
      <c r="M54" s="275"/>
      <c r="N54" s="275"/>
      <c r="O54" s="117">
        <v>3</v>
      </c>
      <c r="P54" s="121"/>
      <c r="Q54" s="117" t="str">
        <f t="shared" si="0"/>
        <v/>
      </c>
      <c r="R54" s="127"/>
      <c r="S54" s="127"/>
      <c r="T54" s="129" t="str">
        <f t="shared" si="1"/>
        <v/>
      </c>
      <c r="U54" s="127"/>
      <c r="V54" s="127"/>
      <c r="W54" s="127"/>
      <c r="X54" s="130" t="str">
        <f>IFERROR(IF(AND(Q53="Probabilidad",Q54="Probabilidad"),(Z53-(+Z53*T54)),IF(AND(Q53="Impacto",Q54="Probabilidad"),(Z52-(+Z52*T54)),IF(Q54="Impacto",Z53,""))),"")</f>
        <v/>
      </c>
      <c r="Y54" s="131" t="str">
        <f t="shared" si="2"/>
        <v/>
      </c>
      <c r="Z54" s="129" t="str">
        <f t="shared" si="3"/>
        <v/>
      </c>
      <c r="AA54" s="131" t="str">
        <f t="shared" si="4"/>
        <v/>
      </c>
      <c r="AB54" s="129" t="str">
        <f>IFERROR(IF(AND(Q53="Impacto",Q54="Impacto"),(AB53-(+AB53*T54)),IF(AND(Q53="Probabilidad",Q54="Impacto"),(AB52-(+AB52*T54)),IF(Q54="Probabilidad",AB53,""))),"")</f>
        <v/>
      </c>
      <c r="AC54" s="132" t="str">
        <f t="shared" si="5"/>
        <v/>
      </c>
      <c r="AD54" s="127"/>
      <c r="AE54" s="119"/>
      <c r="AF54" s="117"/>
      <c r="AG54" s="120"/>
      <c r="AH54" s="120"/>
      <c r="AI54" s="119"/>
      <c r="AJ54" s="117"/>
      <c r="AK54" s="18"/>
      <c r="AL54" s="18"/>
      <c r="AM54" s="18"/>
      <c r="AN54" s="18"/>
      <c r="AO54" s="18"/>
      <c r="AP54" s="18"/>
      <c r="AQ54" s="18"/>
      <c r="AR54" s="18"/>
      <c r="AS54" s="18"/>
      <c r="AT54" s="18"/>
      <c r="AU54" s="18"/>
      <c r="AV54" s="18"/>
      <c r="AW54" s="18"/>
      <c r="AX54" s="18"/>
      <c r="AY54" s="18"/>
      <c r="AZ54" s="18"/>
      <c r="BA54" s="18"/>
      <c r="BB54" s="18"/>
      <c r="BC54" s="18"/>
      <c r="BD54" s="18"/>
    </row>
    <row r="55" spans="1:56" ht="14.4" x14ac:dyDescent="0.3">
      <c r="A55" s="279"/>
      <c r="B55" s="275"/>
      <c r="C55" s="275"/>
      <c r="D55" s="275"/>
      <c r="E55" s="275"/>
      <c r="F55" s="275"/>
      <c r="G55" s="275"/>
      <c r="H55" s="275"/>
      <c r="I55" s="275"/>
      <c r="J55" s="275"/>
      <c r="K55" s="275"/>
      <c r="L55" s="275"/>
      <c r="M55" s="275"/>
      <c r="N55" s="275"/>
      <c r="O55" s="117">
        <v>4</v>
      </c>
      <c r="P55" s="118"/>
      <c r="Q55" s="117" t="str">
        <f t="shared" si="0"/>
        <v/>
      </c>
      <c r="R55" s="127"/>
      <c r="S55" s="127"/>
      <c r="T55" s="129" t="str">
        <f t="shared" si="1"/>
        <v/>
      </c>
      <c r="U55" s="127"/>
      <c r="V55" s="127"/>
      <c r="W55" s="127"/>
      <c r="X55" s="130" t="str">
        <f>IFERROR(IF(AND(Q54="Probabilidad",Q55="Probabilidad"),(Z54-(+Z54*T55)),IF(AND(Q54="Impacto",Q55="Probabilidad"),(Z53-(+Z53*T55)),IF(Q55="Impacto",Z54,""))),"")</f>
        <v/>
      </c>
      <c r="Y55" s="131" t="str">
        <f t="shared" si="2"/>
        <v/>
      </c>
      <c r="Z55" s="129" t="str">
        <f t="shared" si="3"/>
        <v/>
      </c>
      <c r="AA55" s="131" t="str">
        <f t="shared" si="4"/>
        <v/>
      </c>
      <c r="AB55" s="129" t="str">
        <f>IFERROR(IF(AND(Q54="Impacto",Q55="Impacto"),(AB54-(+AB54*T55)),IF(AND(Q54="Probabilidad",Q55="Impacto"),(AB53-(+AB53*T55)),IF(Q55="Probabilidad",AB54,""))),"")</f>
        <v/>
      </c>
      <c r="AC55" s="132" t="str">
        <f t="shared" si="5"/>
        <v/>
      </c>
      <c r="AD55" s="127"/>
      <c r="AE55" s="119"/>
      <c r="AF55" s="117"/>
      <c r="AG55" s="120"/>
      <c r="AH55" s="120"/>
      <c r="AI55" s="119"/>
      <c r="AJ55" s="117"/>
      <c r="AK55" s="18"/>
      <c r="AL55" s="18"/>
      <c r="AM55" s="18"/>
      <c r="AN55" s="18"/>
      <c r="AO55" s="18"/>
      <c r="AP55" s="18"/>
      <c r="AQ55" s="18"/>
      <c r="AR55" s="18"/>
      <c r="AS55" s="18"/>
      <c r="AT55" s="18"/>
      <c r="AU55" s="18"/>
      <c r="AV55" s="18"/>
      <c r="AW55" s="18"/>
      <c r="AX55" s="18"/>
      <c r="AY55" s="18"/>
      <c r="AZ55" s="18"/>
      <c r="BA55" s="18"/>
      <c r="BB55" s="18"/>
      <c r="BC55" s="18"/>
      <c r="BD55" s="18"/>
    </row>
    <row r="56" spans="1:56" ht="14.4" x14ac:dyDescent="0.3">
      <c r="A56" s="279"/>
      <c r="B56" s="275"/>
      <c r="C56" s="275"/>
      <c r="D56" s="275"/>
      <c r="E56" s="275"/>
      <c r="F56" s="275"/>
      <c r="G56" s="275"/>
      <c r="H56" s="275"/>
      <c r="I56" s="275"/>
      <c r="J56" s="275"/>
      <c r="K56" s="275"/>
      <c r="L56" s="275"/>
      <c r="M56" s="275"/>
      <c r="N56" s="275"/>
      <c r="O56" s="117">
        <v>5</v>
      </c>
      <c r="P56" s="118"/>
      <c r="Q56" s="117" t="str">
        <f t="shared" si="0"/>
        <v/>
      </c>
      <c r="R56" s="127"/>
      <c r="S56" s="127"/>
      <c r="T56" s="129" t="str">
        <f t="shared" si="1"/>
        <v/>
      </c>
      <c r="U56" s="127"/>
      <c r="V56" s="127"/>
      <c r="W56" s="127"/>
      <c r="X56" s="130" t="str">
        <f>IFERROR(IF(AND(Q55="Probabilidad",Q56="Probabilidad"),(Z55-(+Z55*T56)),IF(AND(Q55="Impacto",Q56="Probabilidad"),(Z54-(+Z54*T56)),IF(Q56="Impacto",Z55,""))),"")</f>
        <v/>
      </c>
      <c r="Y56" s="131" t="str">
        <f t="shared" si="2"/>
        <v/>
      </c>
      <c r="Z56" s="129" t="str">
        <f t="shared" si="3"/>
        <v/>
      </c>
      <c r="AA56" s="131" t="str">
        <f t="shared" si="4"/>
        <v/>
      </c>
      <c r="AB56" s="129" t="str">
        <f>IFERROR(IF(AND(Q55="Impacto",Q56="Impacto"),(AB55-(+AB55*T56)),IF(AND(Q55="Probabilidad",Q56="Impacto"),(AB54-(+AB54*T56)),IF(Q56="Probabilidad",AB55,""))),"")</f>
        <v/>
      </c>
      <c r="AC56" s="132" t="str">
        <f t="shared" si="5"/>
        <v/>
      </c>
      <c r="AD56" s="127"/>
      <c r="AE56" s="119"/>
      <c r="AF56" s="117"/>
      <c r="AG56" s="120"/>
      <c r="AH56" s="120"/>
      <c r="AI56" s="119"/>
      <c r="AJ56" s="117"/>
      <c r="AK56" s="18"/>
      <c r="AL56" s="18"/>
      <c r="AM56" s="18"/>
      <c r="AN56" s="18"/>
      <c r="AO56" s="18"/>
      <c r="AP56" s="18"/>
      <c r="AQ56" s="18"/>
      <c r="AR56" s="18"/>
      <c r="AS56" s="18"/>
      <c r="AT56" s="18"/>
      <c r="AU56" s="18"/>
      <c r="AV56" s="18"/>
      <c r="AW56" s="18"/>
      <c r="AX56" s="18"/>
      <c r="AY56" s="18"/>
      <c r="AZ56" s="18"/>
      <c r="BA56" s="18"/>
      <c r="BB56" s="18"/>
      <c r="BC56" s="18"/>
      <c r="BD56" s="18"/>
    </row>
    <row r="57" spans="1:56" ht="14.4" x14ac:dyDescent="0.3">
      <c r="A57" s="279"/>
      <c r="B57" s="275"/>
      <c r="C57" s="275"/>
      <c r="D57" s="275"/>
      <c r="E57" s="275"/>
      <c r="F57" s="275"/>
      <c r="G57" s="275"/>
      <c r="H57" s="275"/>
      <c r="I57" s="275"/>
      <c r="J57" s="275"/>
      <c r="K57" s="275"/>
      <c r="L57" s="275"/>
      <c r="M57" s="275"/>
      <c r="N57" s="275"/>
      <c r="O57" s="117">
        <v>6</v>
      </c>
      <c r="P57" s="118"/>
      <c r="Q57" s="117" t="str">
        <f t="shared" si="0"/>
        <v/>
      </c>
      <c r="R57" s="127"/>
      <c r="S57" s="127"/>
      <c r="T57" s="129" t="str">
        <f t="shared" si="1"/>
        <v/>
      </c>
      <c r="U57" s="127"/>
      <c r="V57" s="127"/>
      <c r="W57" s="127"/>
      <c r="X57" s="130" t="str">
        <f>IFERROR(IF(AND(Q56="Probabilidad",Q57="Probabilidad"),(Z56-(+Z56*T57)),IF(AND(Q56="Impacto",Q57="Probabilidad"),(Z55-(+Z55*T57)),IF(Q57="Impacto",Z56,""))),"")</f>
        <v/>
      </c>
      <c r="Y57" s="131" t="str">
        <f t="shared" si="2"/>
        <v/>
      </c>
      <c r="Z57" s="129" t="str">
        <f t="shared" si="3"/>
        <v/>
      </c>
      <c r="AA57" s="131" t="str">
        <f t="shared" si="4"/>
        <v/>
      </c>
      <c r="AB57" s="129" t="str">
        <f>IFERROR(IF(AND(Q56="Impacto",Q57="Impacto"),(AB56-(+AB56*T57)),IF(AND(Q56="Probabilidad",Q57="Impacto"),(AB55-(+AB55*T57)),IF(Q57="Probabilidad",AB56,""))),"")</f>
        <v/>
      </c>
      <c r="AC57" s="132" t="str">
        <f t="shared" si="5"/>
        <v/>
      </c>
      <c r="AD57" s="127"/>
      <c r="AE57" s="119"/>
      <c r="AF57" s="117"/>
      <c r="AG57" s="120"/>
      <c r="AH57" s="120"/>
      <c r="AI57" s="119"/>
      <c r="AJ57" s="117"/>
      <c r="AK57" s="18"/>
      <c r="AL57" s="18"/>
      <c r="AM57" s="18"/>
      <c r="AN57" s="18"/>
      <c r="AO57" s="18"/>
      <c r="AP57" s="18"/>
      <c r="AQ57" s="18"/>
      <c r="AR57" s="18"/>
      <c r="AS57" s="18"/>
      <c r="AT57" s="18"/>
      <c r="AU57" s="18"/>
      <c r="AV57" s="18"/>
      <c r="AW57" s="18"/>
      <c r="AX57" s="18"/>
      <c r="AY57" s="18"/>
      <c r="AZ57" s="18"/>
      <c r="BA57" s="18"/>
      <c r="BB57" s="18"/>
      <c r="BC57" s="18"/>
      <c r="BD57" s="18"/>
    </row>
    <row r="58" spans="1:56" ht="14.4" x14ac:dyDescent="0.3">
      <c r="A58" s="278">
        <v>9</v>
      </c>
      <c r="B58" s="280"/>
      <c r="C58" s="280"/>
      <c r="D58" s="280"/>
      <c r="E58" s="280"/>
      <c r="F58" s="280"/>
      <c r="G58" s="281"/>
      <c r="H58" s="274" t="str">
        <f>IF(G58&lt;=0,"",IF(G58&lt;=2,"Muy Baja",IF(G58&lt;=24,"Baja",IF(G58&lt;=500,"Media",IF(G58&lt;=5000,"Alta","Muy Alta")))))</f>
        <v/>
      </c>
      <c r="I58" s="276" t="str">
        <f>IF(H58="","",IF(H58="Muy Baja",0.2,IF(H58="Baja",0.4,IF(H58="Media",0.6,IF(H58="Alta",0.8,IF(H58="Muy Alta",1,))))))</f>
        <v/>
      </c>
      <c r="J58" s="276"/>
      <c r="K58" s="276">
        <f ca="1">IF(NOT(ISERROR(MATCH(J58,'Tabla Impacto'!$B$221:$B$223,0))),'Tabla Impacto'!$F$223&amp;"Por favor no seleccionar los criterios de impacto(Afectación Económica o presupuestal y Pérdida Reputacional)",J58)</f>
        <v>0</v>
      </c>
      <c r="L58" s="274" t="str">
        <f ca="1">IF(OR(K58='Tabla Impacto'!$C$11,K58='Tabla Impacto'!$D$11),"Leve",IF(OR(K58='Tabla Impacto'!$C$12,K58='Tabla Impacto'!$D$12),"Menor",IF(OR(K58='Tabla Impacto'!$C$13,K58='Tabla Impacto'!$D$13),"Moderado",IF(OR(K58='Tabla Impacto'!$C$14,K58='Tabla Impacto'!$D$14),"Mayor",IF(OR(K58='Tabla Impacto'!$C$15,K58='Tabla Impacto'!$D$15),"Catastrófico","")))))</f>
        <v/>
      </c>
      <c r="M58" s="276" t="str">
        <f ca="1">IF(L58="","",IF(L58="Leve",0.2,IF(L58="Menor",0.4,IF(L58="Moderado",0.6,IF(L58="Mayor",0.8,IF(L58="Catastrófico",1,))))))</f>
        <v/>
      </c>
      <c r="N58" s="27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17">
        <v>1</v>
      </c>
      <c r="P58" s="118"/>
      <c r="Q58" s="117" t="str">
        <f t="shared" si="0"/>
        <v/>
      </c>
      <c r="R58" s="127"/>
      <c r="S58" s="127"/>
      <c r="T58" s="129" t="str">
        <f t="shared" si="1"/>
        <v/>
      </c>
      <c r="U58" s="127"/>
      <c r="V58" s="127"/>
      <c r="W58" s="127"/>
      <c r="X58" s="130" t="str">
        <f>IFERROR(IF(Q58="Probabilidad",(I58-(+I58*T58)),IF(Q58="Impacto",I58,"")),"")</f>
        <v/>
      </c>
      <c r="Y58" s="131" t="str">
        <f t="shared" si="2"/>
        <v/>
      </c>
      <c r="Z58" s="129" t="str">
        <f t="shared" si="3"/>
        <v/>
      </c>
      <c r="AA58" s="131" t="str">
        <f t="shared" si="4"/>
        <v/>
      </c>
      <c r="AB58" s="129" t="str">
        <f>IFERROR(IF(Q58="Impacto",(M58-(+M58*T58)),IF(Q58="Probabilidad",M58,"")),"")</f>
        <v/>
      </c>
      <c r="AC58" s="132" t="str">
        <f t="shared" si="5"/>
        <v/>
      </c>
      <c r="AD58" s="127"/>
      <c r="AE58" s="119"/>
      <c r="AF58" s="117"/>
      <c r="AG58" s="120"/>
      <c r="AH58" s="120"/>
      <c r="AI58" s="119"/>
      <c r="AJ58" s="117"/>
      <c r="AK58" s="18"/>
      <c r="AL58" s="18"/>
      <c r="AM58" s="18"/>
      <c r="AN58" s="18"/>
      <c r="AO58" s="18"/>
      <c r="AP58" s="18"/>
      <c r="AQ58" s="18"/>
      <c r="AR58" s="18"/>
      <c r="AS58" s="18"/>
      <c r="AT58" s="18"/>
      <c r="AU58" s="18"/>
      <c r="AV58" s="18"/>
      <c r="AW58" s="18"/>
      <c r="AX58" s="18"/>
      <c r="AY58" s="18"/>
      <c r="AZ58" s="18"/>
      <c r="BA58" s="18"/>
      <c r="BB58" s="18"/>
      <c r="BC58" s="18"/>
      <c r="BD58" s="18"/>
    </row>
    <row r="59" spans="1:56" ht="14.4" x14ac:dyDescent="0.3">
      <c r="A59" s="279"/>
      <c r="B59" s="275"/>
      <c r="C59" s="275"/>
      <c r="D59" s="275"/>
      <c r="E59" s="275"/>
      <c r="F59" s="275"/>
      <c r="G59" s="275"/>
      <c r="H59" s="275"/>
      <c r="I59" s="275"/>
      <c r="J59" s="275"/>
      <c r="K59" s="275"/>
      <c r="L59" s="275"/>
      <c r="M59" s="275"/>
      <c r="N59" s="275"/>
      <c r="O59" s="117">
        <v>2</v>
      </c>
      <c r="P59" s="118"/>
      <c r="Q59" s="117" t="str">
        <f t="shared" si="0"/>
        <v/>
      </c>
      <c r="R59" s="127"/>
      <c r="S59" s="127"/>
      <c r="T59" s="129" t="str">
        <f t="shared" si="1"/>
        <v/>
      </c>
      <c r="U59" s="127"/>
      <c r="V59" s="127"/>
      <c r="W59" s="127"/>
      <c r="X59" s="130" t="str">
        <f>IFERROR(IF(AND(Q58="Probabilidad",Q59="Probabilidad"),(Z58-(+Z58*T59)),IF(Q59="Probabilidad",(I58-(+I58*T59)),IF(Q59="Impacto",Z58,""))),"")</f>
        <v/>
      </c>
      <c r="Y59" s="131" t="str">
        <f t="shared" si="2"/>
        <v/>
      </c>
      <c r="Z59" s="129" t="str">
        <f t="shared" si="3"/>
        <v/>
      </c>
      <c r="AA59" s="131" t="str">
        <f t="shared" si="4"/>
        <v/>
      </c>
      <c r="AB59" s="129" t="str">
        <f>IFERROR(IF(AND(Q58="Impacto",Q59="Impacto"),(AB58-(+AB58*T59)),IF(Q59="Impacto",(M58-(+M58*T59)),IF(Q59="Probabilidad",AB58,""))),"")</f>
        <v/>
      </c>
      <c r="AC59" s="132" t="str">
        <f t="shared" si="5"/>
        <v/>
      </c>
      <c r="AD59" s="127"/>
      <c r="AE59" s="119"/>
      <c r="AF59" s="117"/>
      <c r="AG59" s="120"/>
      <c r="AH59" s="120"/>
      <c r="AI59" s="119"/>
      <c r="AJ59" s="117"/>
      <c r="AK59" s="18"/>
      <c r="AL59" s="18"/>
      <c r="AM59" s="18"/>
      <c r="AN59" s="18"/>
      <c r="AO59" s="18"/>
      <c r="AP59" s="18"/>
      <c r="AQ59" s="18"/>
      <c r="AR59" s="18"/>
      <c r="AS59" s="18"/>
      <c r="AT59" s="18"/>
      <c r="AU59" s="18"/>
      <c r="AV59" s="18"/>
      <c r="AW59" s="18"/>
      <c r="AX59" s="18"/>
      <c r="AY59" s="18"/>
      <c r="AZ59" s="18"/>
      <c r="BA59" s="18"/>
      <c r="BB59" s="18"/>
      <c r="BC59" s="18"/>
      <c r="BD59" s="18"/>
    </row>
    <row r="60" spans="1:56" ht="14.4" x14ac:dyDescent="0.3">
      <c r="A60" s="279"/>
      <c r="B60" s="275"/>
      <c r="C60" s="275"/>
      <c r="D60" s="275"/>
      <c r="E60" s="275"/>
      <c r="F60" s="275"/>
      <c r="G60" s="275"/>
      <c r="H60" s="275"/>
      <c r="I60" s="275"/>
      <c r="J60" s="275"/>
      <c r="K60" s="275"/>
      <c r="L60" s="275"/>
      <c r="M60" s="275"/>
      <c r="N60" s="275"/>
      <c r="O60" s="117">
        <v>3</v>
      </c>
      <c r="P60" s="121"/>
      <c r="Q60" s="117" t="str">
        <f t="shared" si="0"/>
        <v/>
      </c>
      <c r="R60" s="127"/>
      <c r="S60" s="127"/>
      <c r="T60" s="129" t="str">
        <f t="shared" si="1"/>
        <v/>
      </c>
      <c r="U60" s="127"/>
      <c r="V60" s="127"/>
      <c r="W60" s="127"/>
      <c r="X60" s="130" t="str">
        <f>IFERROR(IF(AND(Q59="Probabilidad",Q60="Probabilidad"),(Z59-(+Z59*T60)),IF(AND(Q59="Impacto",Q60="Probabilidad"),(Z58-(+Z58*T60)),IF(Q60="Impacto",Z59,""))),"")</f>
        <v/>
      </c>
      <c r="Y60" s="131" t="str">
        <f t="shared" si="2"/>
        <v/>
      </c>
      <c r="Z60" s="129" t="str">
        <f t="shared" si="3"/>
        <v/>
      </c>
      <c r="AA60" s="131" t="str">
        <f t="shared" si="4"/>
        <v/>
      </c>
      <c r="AB60" s="129" t="str">
        <f>IFERROR(IF(AND(Q59="Impacto",Q60="Impacto"),(AB59-(+AB59*T60)),IF(AND(Q59="Probabilidad",Q60="Impacto"),(AB58-(+AB58*T60)),IF(Q60="Probabilidad",AB59,""))),"")</f>
        <v/>
      </c>
      <c r="AC60" s="132" t="str">
        <f t="shared" si="5"/>
        <v/>
      </c>
      <c r="AD60" s="127"/>
      <c r="AE60" s="119"/>
      <c r="AF60" s="117"/>
      <c r="AG60" s="120"/>
      <c r="AH60" s="120"/>
      <c r="AI60" s="119"/>
      <c r="AJ60" s="117"/>
      <c r="AK60" s="18"/>
      <c r="AL60" s="18"/>
      <c r="AM60" s="18"/>
      <c r="AN60" s="18"/>
      <c r="AO60" s="18"/>
      <c r="AP60" s="18"/>
      <c r="AQ60" s="18"/>
      <c r="AR60" s="18"/>
      <c r="AS60" s="18"/>
      <c r="AT60" s="18"/>
      <c r="AU60" s="18"/>
      <c r="AV60" s="18"/>
      <c r="AW60" s="18"/>
      <c r="AX60" s="18"/>
      <c r="AY60" s="18"/>
      <c r="AZ60" s="18"/>
      <c r="BA60" s="18"/>
      <c r="BB60" s="18"/>
      <c r="BC60" s="18"/>
      <c r="BD60" s="18"/>
    </row>
    <row r="61" spans="1:56" ht="14.4" x14ac:dyDescent="0.3">
      <c r="A61" s="279"/>
      <c r="B61" s="275"/>
      <c r="C61" s="275"/>
      <c r="D61" s="275"/>
      <c r="E61" s="275"/>
      <c r="F61" s="275"/>
      <c r="G61" s="275"/>
      <c r="H61" s="275"/>
      <c r="I61" s="275"/>
      <c r="J61" s="275"/>
      <c r="K61" s="275"/>
      <c r="L61" s="275"/>
      <c r="M61" s="275"/>
      <c r="N61" s="275"/>
      <c r="O61" s="117">
        <v>4</v>
      </c>
      <c r="P61" s="118"/>
      <c r="Q61" s="117" t="str">
        <f t="shared" si="0"/>
        <v/>
      </c>
      <c r="R61" s="127"/>
      <c r="S61" s="127"/>
      <c r="T61" s="129" t="str">
        <f t="shared" si="1"/>
        <v/>
      </c>
      <c r="U61" s="127"/>
      <c r="V61" s="127"/>
      <c r="W61" s="127"/>
      <c r="X61" s="130" t="str">
        <f>IFERROR(IF(AND(Q60="Probabilidad",Q61="Probabilidad"),(Z60-(+Z60*T61)),IF(AND(Q60="Impacto",Q61="Probabilidad"),(Z59-(+Z59*T61)),IF(Q61="Impacto",Z60,""))),"")</f>
        <v/>
      </c>
      <c r="Y61" s="131" t="str">
        <f t="shared" si="2"/>
        <v/>
      </c>
      <c r="Z61" s="129" t="str">
        <f t="shared" si="3"/>
        <v/>
      </c>
      <c r="AA61" s="131" t="str">
        <f t="shared" si="4"/>
        <v/>
      </c>
      <c r="AB61" s="129" t="str">
        <f>IFERROR(IF(AND(Q60="Impacto",Q61="Impacto"),(AB60-(+AB60*T61)),IF(AND(Q60="Probabilidad",Q61="Impacto"),(AB59-(+AB59*T61)),IF(Q61="Probabilidad",AB60,""))),"")</f>
        <v/>
      </c>
      <c r="AC61" s="132" t="str">
        <f t="shared" si="5"/>
        <v/>
      </c>
      <c r="AD61" s="127"/>
      <c r="AE61" s="119"/>
      <c r="AF61" s="117"/>
      <c r="AG61" s="120"/>
      <c r="AH61" s="120"/>
      <c r="AI61" s="119"/>
      <c r="AJ61" s="117"/>
      <c r="AK61" s="18"/>
      <c r="AL61" s="18"/>
      <c r="AM61" s="18"/>
      <c r="AN61" s="18"/>
      <c r="AO61" s="18"/>
      <c r="AP61" s="18"/>
      <c r="AQ61" s="18"/>
      <c r="AR61" s="18"/>
      <c r="AS61" s="18"/>
      <c r="AT61" s="18"/>
      <c r="AU61" s="18"/>
      <c r="AV61" s="18"/>
      <c r="AW61" s="18"/>
      <c r="AX61" s="18"/>
      <c r="AY61" s="18"/>
      <c r="AZ61" s="18"/>
      <c r="BA61" s="18"/>
      <c r="BB61" s="18"/>
      <c r="BC61" s="18"/>
      <c r="BD61" s="18"/>
    </row>
    <row r="62" spans="1:56" ht="14.4" x14ac:dyDescent="0.3">
      <c r="A62" s="279"/>
      <c r="B62" s="275"/>
      <c r="C62" s="275"/>
      <c r="D62" s="275"/>
      <c r="E62" s="275"/>
      <c r="F62" s="275"/>
      <c r="G62" s="275"/>
      <c r="H62" s="275"/>
      <c r="I62" s="275"/>
      <c r="J62" s="275"/>
      <c r="K62" s="275"/>
      <c r="L62" s="275"/>
      <c r="M62" s="275"/>
      <c r="N62" s="275"/>
      <c r="O62" s="117">
        <v>5</v>
      </c>
      <c r="P62" s="118"/>
      <c r="Q62" s="117" t="str">
        <f t="shared" si="0"/>
        <v/>
      </c>
      <c r="R62" s="127"/>
      <c r="S62" s="127"/>
      <c r="T62" s="129" t="str">
        <f t="shared" si="1"/>
        <v/>
      </c>
      <c r="U62" s="127"/>
      <c r="V62" s="127"/>
      <c r="W62" s="127"/>
      <c r="X62" s="130" t="str">
        <f>IFERROR(IF(AND(Q61="Probabilidad",Q62="Probabilidad"),(Z61-(+Z61*T62)),IF(AND(Q61="Impacto",Q62="Probabilidad"),(Z60-(+Z60*T62)),IF(Q62="Impacto",Z61,""))),"")</f>
        <v/>
      </c>
      <c r="Y62" s="131" t="str">
        <f t="shared" si="2"/>
        <v/>
      </c>
      <c r="Z62" s="129" t="str">
        <f t="shared" si="3"/>
        <v/>
      </c>
      <c r="AA62" s="131" t="str">
        <f t="shared" si="4"/>
        <v/>
      </c>
      <c r="AB62" s="129" t="str">
        <f>IFERROR(IF(AND(Q61="Impacto",Q62="Impacto"),(AB61-(+AB61*T62)),IF(AND(Q61="Probabilidad",Q62="Impacto"),(AB60-(+AB60*T62)),IF(Q62="Probabilidad",AB61,""))),"")</f>
        <v/>
      </c>
      <c r="AC62" s="132" t="str">
        <f t="shared" si="5"/>
        <v/>
      </c>
      <c r="AD62" s="127"/>
      <c r="AE62" s="119"/>
      <c r="AF62" s="117"/>
      <c r="AG62" s="120"/>
      <c r="AH62" s="120"/>
      <c r="AI62" s="119"/>
      <c r="AJ62" s="117"/>
      <c r="AK62" s="18"/>
      <c r="AL62" s="18"/>
      <c r="AM62" s="18"/>
      <c r="AN62" s="18"/>
      <c r="AO62" s="18"/>
      <c r="AP62" s="18"/>
      <c r="AQ62" s="18"/>
      <c r="AR62" s="18"/>
      <c r="AS62" s="18"/>
      <c r="AT62" s="18"/>
      <c r="AU62" s="18"/>
      <c r="AV62" s="18"/>
      <c r="AW62" s="18"/>
      <c r="AX62" s="18"/>
      <c r="AY62" s="18"/>
      <c r="AZ62" s="18"/>
      <c r="BA62" s="18"/>
      <c r="BB62" s="18"/>
      <c r="BC62" s="18"/>
      <c r="BD62" s="18"/>
    </row>
    <row r="63" spans="1:56" ht="14.4" x14ac:dyDescent="0.3">
      <c r="A63" s="279"/>
      <c r="B63" s="275"/>
      <c r="C63" s="275"/>
      <c r="D63" s="275"/>
      <c r="E63" s="275"/>
      <c r="F63" s="275"/>
      <c r="G63" s="275"/>
      <c r="H63" s="275"/>
      <c r="I63" s="275"/>
      <c r="J63" s="275"/>
      <c r="K63" s="275"/>
      <c r="L63" s="275"/>
      <c r="M63" s="275"/>
      <c r="N63" s="275"/>
      <c r="O63" s="117">
        <v>6</v>
      </c>
      <c r="P63" s="118"/>
      <c r="Q63" s="117" t="str">
        <f t="shared" si="0"/>
        <v/>
      </c>
      <c r="R63" s="127"/>
      <c r="S63" s="127"/>
      <c r="T63" s="129" t="str">
        <f t="shared" si="1"/>
        <v/>
      </c>
      <c r="U63" s="127"/>
      <c r="V63" s="127"/>
      <c r="W63" s="127"/>
      <c r="X63" s="130" t="str">
        <f>IFERROR(IF(AND(Q62="Probabilidad",Q63="Probabilidad"),(Z62-(+Z62*T63)),IF(AND(Q62="Impacto",Q63="Probabilidad"),(Z61-(+Z61*T63)),IF(Q63="Impacto",Z62,""))),"")</f>
        <v/>
      </c>
      <c r="Y63" s="131" t="str">
        <f t="shared" si="2"/>
        <v/>
      </c>
      <c r="Z63" s="129" t="str">
        <f t="shared" si="3"/>
        <v/>
      </c>
      <c r="AA63" s="131" t="str">
        <f t="shared" si="4"/>
        <v/>
      </c>
      <c r="AB63" s="129" t="str">
        <f>IFERROR(IF(AND(Q62="Impacto",Q63="Impacto"),(AB62-(+AB62*T63)),IF(AND(Q62="Probabilidad",Q63="Impacto"),(AB61-(+AB61*T63)),IF(Q63="Probabilidad",AB62,""))),"")</f>
        <v/>
      </c>
      <c r="AC63" s="132" t="str">
        <f t="shared" si="5"/>
        <v/>
      </c>
      <c r="AD63" s="127"/>
      <c r="AE63" s="119"/>
      <c r="AF63" s="117"/>
      <c r="AG63" s="120"/>
      <c r="AH63" s="120"/>
      <c r="AI63" s="119"/>
      <c r="AJ63" s="117"/>
      <c r="AK63" s="18"/>
      <c r="AL63" s="18"/>
      <c r="AM63" s="18"/>
      <c r="AN63" s="18"/>
      <c r="AO63" s="18"/>
      <c r="AP63" s="18"/>
      <c r="AQ63" s="18"/>
      <c r="AR63" s="18"/>
      <c r="AS63" s="18"/>
      <c r="AT63" s="18"/>
      <c r="AU63" s="18"/>
      <c r="AV63" s="18"/>
      <c r="AW63" s="18"/>
      <c r="AX63" s="18"/>
      <c r="AY63" s="18"/>
      <c r="AZ63" s="18"/>
      <c r="BA63" s="18"/>
      <c r="BB63" s="18"/>
      <c r="BC63" s="18"/>
      <c r="BD63" s="18"/>
    </row>
    <row r="64" spans="1:56" ht="14.4" x14ac:dyDescent="0.3">
      <c r="A64" s="278">
        <v>10</v>
      </c>
      <c r="B64" s="280"/>
      <c r="C64" s="280"/>
      <c r="D64" s="280"/>
      <c r="E64" s="280"/>
      <c r="F64" s="280"/>
      <c r="G64" s="281"/>
      <c r="H64" s="274" t="str">
        <f>IF(G64&lt;=0,"",IF(G64&lt;=2,"Muy Baja",IF(G64&lt;=24,"Baja",IF(G64&lt;=500,"Media",IF(G64&lt;=5000,"Alta","Muy Alta")))))</f>
        <v/>
      </c>
      <c r="I64" s="276" t="str">
        <f>IF(H64="","",IF(H64="Muy Baja",0.2,IF(H64="Baja",0.4,IF(H64="Media",0.6,IF(H64="Alta",0.8,IF(H64="Muy Alta",1,))))))</f>
        <v/>
      </c>
      <c r="J64" s="276"/>
      <c r="K64" s="276">
        <f ca="1">IF(NOT(ISERROR(MATCH(J64,'Tabla Impacto'!$B$221:$B$223,0))),'Tabla Impacto'!$F$223&amp;"Por favor no seleccionar los criterios de impacto(Afectación Económica o presupuestal y Pérdida Reputacional)",J64)</f>
        <v>0</v>
      </c>
      <c r="L64" s="274" t="str">
        <f ca="1">IF(OR(K64='Tabla Impacto'!$C$11,K64='Tabla Impacto'!$D$11),"Leve",IF(OR(K64='Tabla Impacto'!$C$12,K64='Tabla Impacto'!$D$12),"Menor",IF(OR(K64='Tabla Impacto'!$C$13,K64='Tabla Impacto'!$D$13),"Moderado",IF(OR(K64='Tabla Impacto'!$C$14,K64='Tabla Impacto'!$D$14),"Mayor",IF(OR(K64='Tabla Impacto'!$C$15,K64='Tabla Impacto'!$D$15),"Catastrófico","")))))</f>
        <v/>
      </c>
      <c r="M64" s="276" t="str">
        <f ca="1">IF(L64="","",IF(L64="Leve",0.2,IF(L64="Menor",0.4,IF(L64="Moderado",0.6,IF(L64="Mayor",0.8,IF(L64="Catastrófico",1,))))))</f>
        <v/>
      </c>
      <c r="N64" s="27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17">
        <v>1</v>
      </c>
      <c r="P64" s="118"/>
      <c r="Q64" s="117" t="str">
        <f t="shared" si="0"/>
        <v/>
      </c>
      <c r="R64" s="127"/>
      <c r="S64" s="127"/>
      <c r="T64" s="129" t="str">
        <f t="shared" si="1"/>
        <v/>
      </c>
      <c r="U64" s="127"/>
      <c r="V64" s="127"/>
      <c r="W64" s="127"/>
      <c r="X64" s="130" t="str">
        <f>IFERROR(IF(Q64="Probabilidad",(I64-(+I64*T64)),IF(Q64="Impacto",I64,"")),"")</f>
        <v/>
      </c>
      <c r="Y64" s="131" t="str">
        <f t="shared" si="2"/>
        <v/>
      </c>
      <c r="Z64" s="129" t="str">
        <f t="shared" si="3"/>
        <v/>
      </c>
      <c r="AA64" s="131" t="str">
        <f t="shared" si="4"/>
        <v/>
      </c>
      <c r="AB64" s="129" t="str">
        <f>IFERROR(IF(Q64="Impacto",(M64-(+M64*T64)),IF(Q64="Probabilidad",M64,"")),"")</f>
        <v/>
      </c>
      <c r="AC64" s="132" t="str">
        <f t="shared" si="5"/>
        <v/>
      </c>
      <c r="AD64" s="127"/>
      <c r="AE64" s="119"/>
      <c r="AF64" s="117"/>
      <c r="AG64" s="120"/>
      <c r="AH64" s="120"/>
      <c r="AI64" s="119"/>
      <c r="AJ64" s="117"/>
      <c r="AK64" s="18"/>
      <c r="AL64" s="18"/>
      <c r="AM64" s="18"/>
      <c r="AN64" s="18"/>
      <c r="AO64" s="18"/>
      <c r="AP64" s="18"/>
      <c r="AQ64" s="18"/>
      <c r="AR64" s="18"/>
      <c r="AS64" s="18"/>
      <c r="AT64" s="18"/>
      <c r="AU64" s="18"/>
      <c r="AV64" s="18"/>
      <c r="AW64" s="18"/>
      <c r="AX64" s="18"/>
      <c r="AY64" s="18"/>
      <c r="AZ64" s="18"/>
      <c r="BA64" s="18"/>
      <c r="BB64" s="18"/>
      <c r="BC64" s="18"/>
      <c r="BD64" s="18"/>
    </row>
    <row r="65" spans="1:56" ht="14.4" x14ac:dyDescent="0.3">
      <c r="A65" s="279"/>
      <c r="B65" s="275"/>
      <c r="C65" s="275"/>
      <c r="D65" s="275"/>
      <c r="E65" s="275"/>
      <c r="F65" s="275"/>
      <c r="G65" s="275"/>
      <c r="H65" s="275"/>
      <c r="I65" s="275"/>
      <c r="J65" s="275"/>
      <c r="K65" s="275"/>
      <c r="L65" s="275"/>
      <c r="M65" s="275"/>
      <c r="N65" s="275"/>
      <c r="O65" s="117">
        <v>2</v>
      </c>
      <c r="P65" s="118"/>
      <c r="Q65" s="117" t="str">
        <f t="shared" si="0"/>
        <v/>
      </c>
      <c r="R65" s="127"/>
      <c r="S65" s="127"/>
      <c r="T65" s="129" t="str">
        <f t="shared" si="1"/>
        <v/>
      </c>
      <c r="U65" s="127"/>
      <c r="V65" s="127"/>
      <c r="W65" s="127"/>
      <c r="X65" s="130" t="str">
        <f>IFERROR(IF(AND(Q64="Probabilidad",Q65="Probabilidad"),(Z64-(+Z64*T65)),IF(Q65="Probabilidad",(I64-(+I64*T65)),IF(Q65="Impacto",Z64,""))),"")</f>
        <v/>
      </c>
      <c r="Y65" s="131" t="str">
        <f t="shared" si="2"/>
        <v/>
      </c>
      <c r="Z65" s="129" t="str">
        <f t="shared" si="3"/>
        <v/>
      </c>
      <c r="AA65" s="131" t="str">
        <f t="shared" si="4"/>
        <v/>
      </c>
      <c r="AB65" s="129" t="str">
        <f>IFERROR(IF(AND(Q64="Impacto",Q65="Impacto"),(AB64-(+AB64*T65)),IF(Q65="Impacto",(M64-(+M64*T65)),IF(Q65="Probabilidad",AB64,""))),"")</f>
        <v/>
      </c>
      <c r="AC65" s="132" t="str">
        <f t="shared" si="5"/>
        <v/>
      </c>
      <c r="AD65" s="127"/>
      <c r="AE65" s="119"/>
      <c r="AF65" s="117"/>
      <c r="AG65" s="120"/>
      <c r="AH65" s="120"/>
      <c r="AI65" s="119"/>
      <c r="AJ65" s="117"/>
      <c r="AK65" s="21"/>
      <c r="AL65" s="21"/>
      <c r="AM65" s="21"/>
      <c r="AN65" s="21"/>
      <c r="AO65" s="21"/>
      <c r="AP65" s="21"/>
      <c r="AQ65" s="21"/>
      <c r="AR65" s="21"/>
      <c r="AS65" s="21"/>
      <c r="AT65" s="21"/>
      <c r="AU65" s="21"/>
      <c r="AV65" s="21"/>
      <c r="AW65" s="21"/>
      <c r="AX65" s="21"/>
      <c r="AY65" s="21"/>
      <c r="AZ65" s="21"/>
      <c r="BA65" s="21"/>
      <c r="BB65" s="21"/>
      <c r="BC65" s="21"/>
      <c r="BD65" s="21"/>
    </row>
    <row r="66" spans="1:56" ht="14.4" x14ac:dyDescent="0.3">
      <c r="A66" s="279"/>
      <c r="B66" s="275"/>
      <c r="C66" s="275"/>
      <c r="D66" s="275"/>
      <c r="E66" s="275"/>
      <c r="F66" s="275"/>
      <c r="G66" s="275"/>
      <c r="H66" s="275"/>
      <c r="I66" s="275"/>
      <c r="J66" s="275"/>
      <c r="K66" s="275"/>
      <c r="L66" s="275"/>
      <c r="M66" s="275"/>
      <c r="N66" s="275"/>
      <c r="O66" s="117">
        <v>3</v>
      </c>
      <c r="P66" s="121"/>
      <c r="Q66" s="117" t="str">
        <f t="shared" si="0"/>
        <v/>
      </c>
      <c r="R66" s="127"/>
      <c r="S66" s="127"/>
      <c r="T66" s="129" t="str">
        <f t="shared" si="1"/>
        <v/>
      </c>
      <c r="U66" s="127"/>
      <c r="V66" s="127"/>
      <c r="W66" s="127"/>
      <c r="X66" s="130" t="str">
        <f>IFERROR(IF(AND(Q65="Probabilidad",Q66="Probabilidad"),(Z65-(+Z65*T66)),IF(AND(Q65="Impacto",Q66="Probabilidad"),(Z64-(+Z64*T66)),IF(Q66="Impacto",Z65,""))),"")</f>
        <v/>
      </c>
      <c r="Y66" s="131" t="str">
        <f t="shared" si="2"/>
        <v/>
      </c>
      <c r="Z66" s="129" t="str">
        <f t="shared" si="3"/>
        <v/>
      </c>
      <c r="AA66" s="131" t="str">
        <f t="shared" si="4"/>
        <v/>
      </c>
      <c r="AB66" s="129" t="str">
        <f>IFERROR(IF(AND(Q65="Impacto",Q66="Impacto"),(AB65-(+AB65*T66)),IF(AND(Q65="Probabilidad",Q66="Impacto"),(AB64-(+AB64*T66)),IF(Q66="Probabilidad",AB65,""))),"")</f>
        <v/>
      </c>
      <c r="AC66" s="132" t="str">
        <f t="shared" si="5"/>
        <v/>
      </c>
      <c r="AD66" s="127"/>
      <c r="AE66" s="119"/>
      <c r="AF66" s="117"/>
      <c r="AG66" s="120"/>
      <c r="AH66" s="120"/>
      <c r="AI66" s="119"/>
      <c r="AJ66" s="117"/>
      <c r="AK66" s="21"/>
      <c r="AL66" s="21"/>
      <c r="AM66" s="21"/>
      <c r="AN66" s="21"/>
      <c r="AO66" s="21"/>
      <c r="AP66" s="21"/>
      <c r="AQ66" s="21"/>
      <c r="AR66" s="21"/>
      <c r="AS66" s="21"/>
      <c r="AT66" s="21"/>
      <c r="AU66" s="21"/>
      <c r="AV66" s="21"/>
      <c r="AW66" s="21"/>
      <c r="AX66" s="21"/>
      <c r="AY66" s="21"/>
      <c r="AZ66" s="21"/>
      <c r="BA66" s="21"/>
      <c r="BB66" s="21"/>
      <c r="BC66" s="21"/>
      <c r="BD66" s="21"/>
    </row>
    <row r="67" spans="1:56" ht="14.4" x14ac:dyDescent="0.3">
      <c r="A67" s="279"/>
      <c r="B67" s="275"/>
      <c r="C67" s="275"/>
      <c r="D67" s="275"/>
      <c r="E67" s="275"/>
      <c r="F67" s="275"/>
      <c r="G67" s="275"/>
      <c r="H67" s="275"/>
      <c r="I67" s="275"/>
      <c r="J67" s="275"/>
      <c r="K67" s="275"/>
      <c r="L67" s="275"/>
      <c r="M67" s="275"/>
      <c r="N67" s="275"/>
      <c r="O67" s="117">
        <v>4</v>
      </c>
      <c r="P67" s="118"/>
      <c r="Q67" s="117" t="str">
        <f t="shared" si="0"/>
        <v/>
      </c>
      <c r="R67" s="127"/>
      <c r="S67" s="127"/>
      <c r="T67" s="129" t="str">
        <f t="shared" si="1"/>
        <v/>
      </c>
      <c r="U67" s="127"/>
      <c r="V67" s="127"/>
      <c r="W67" s="127"/>
      <c r="X67" s="130" t="str">
        <f>IFERROR(IF(AND(Q66="Probabilidad",Q67="Probabilidad"),(Z66-(+Z66*T67)),IF(AND(Q66="Impacto",Q67="Probabilidad"),(Z65-(+Z65*T67)),IF(Q67="Impacto",Z66,""))),"")</f>
        <v/>
      </c>
      <c r="Y67" s="131" t="str">
        <f t="shared" si="2"/>
        <v/>
      </c>
      <c r="Z67" s="129" t="str">
        <f t="shared" si="3"/>
        <v/>
      </c>
      <c r="AA67" s="131" t="str">
        <f t="shared" si="4"/>
        <v/>
      </c>
      <c r="AB67" s="129" t="str">
        <f>IFERROR(IF(AND(Q66="Impacto",Q67="Impacto"),(AB66-(+AB66*T67)),IF(AND(Q66="Probabilidad",Q67="Impacto"),(AB65-(+AB65*T67)),IF(Q67="Probabilidad",AB66,""))),"")</f>
        <v/>
      </c>
      <c r="AC67" s="132" t="str">
        <f t="shared" si="5"/>
        <v/>
      </c>
      <c r="AD67" s="127"/>
      <c r="AE67" s="119"/>
      <c r="AF67" s="117"/>
      <c r="AG67" s="120"/>
      <c r="AH67" s="120"/>
      <c r="AI67" s="119"/>
      <c r="AJ67" s="117"/>
      <c r="AK67" s="21"/>
      <c r="AL67" s="21"/>
      <c r="AM67" s="21"/>
      <c r="AN67" s="21"/>
      <c r="AO67" s="21"/>
      <c r="AP67" s="21"/>
      <c r="AQ67" s="21"/>
      <c r="AR67" s="21"/>
      <c r="AS67" s="21"/>
      <c r="AT67" s="21"/>
      <c r="AU67" s="21"/>
      <c r="AV67" s="21"/>
      <c r="AW67" s="21"/>
      <c r="AX67" s="21"/>
      <c r="AY67" s="21"/>
      <c r="AZ67" s="21"/>
      <c r="BA67" s="21"/>
      <c r="BB67" s="21"/>
      <c r="BC67" s="21"/>
      <c r="BD67" s="21"/>
    </row>
    <row r="68" spans="1:56" ht="14.4" x14ac:dyDescent="0.3">
      <c r="A68" s="279"/>
      <c r="B68" s="275"/>
      <c r="C68" s="275"/>
      <c r="D68" s="275"/>
      <c r="E68" s="275"/>
      <c r="F68" s="275"/>
      <c r="G68" s="275"/>
      <c r="H68" s="275"/>
      <c r="I68" s="275"/>
      <c r="J68" s="275"/>
      <c r="K68" s="275"/>
      <c r="L68" s="275"/>
      <c r="M68" s="275"/>
      <c r="N68" s="275"/>
      <c r="O68" s="117">
        <v>5</v>
      </c>
      <c r="P68" s="118"/>
      <c r="Q68" s="117" t="str">
        <f t="shared" si="0"/>
        <v/>
      </c>
      <c r="R68" s="127"/>
      <c r="S68" s="127"/>
      <c r="T68" s="129" t="str">
        <f t="shared" si="1"/>
        <v/>
      </c>
      <c r="U68" s="127"/>
      <c r="V68" s="127"/>
      <c r="W68" s="127"/>
      <c r="X68" s="130" t="str">
        <f>IFERROR(IF(AND(Q67="Probabilidad",Q68="Probabilidad"),(Z67-(+Z67*T68)),IF(AND(Q67="Impacto",Q68="Probabilidad"),(Z66-(+Z66*T68)),IF(Q68="Impacto",Z67,""))),"")</f>
        <v/>
      </c>
      <c r="Y68" s="131" t="str">
        <f t="shared" si="2"/>
        <v/>
      </c>
      <c r="Z68" s="129" t="str">
        <f t="shared" si="3"/>
        <v/>
      </c>
      <c r="AA68" s="131" t="str">
        <f t="shared" si="4"/>
        <v/>
      </c>
      <c r="AB68" s="129" t="str">
        <f>IFERROR(IF(AND(Q67="Impacto",Q68="Impacto"),(AB67-(+AB67*T68)),IF(AND(Q67="Probabilidad",Q68="Impacto"),(AB66-(+AB66*T68)),IF(Q68="Probabilidad",AB67,""))),"")</f>
        <v/>
      </c>
      <c r="AC68" s="132" t="str">
        <f t="shared" si="5"/>
        <v/>
      </c>
      <c r="AD68" s="127"/>
      <c r="AE68" s="119"/>
      <c r="AF68" s="117"/>
      <c r="AG68" s="120"/>
      <c r="AH68" s="120"/>
      <c r="AI68" s="119"/>
      <c r="AJ68" s="117"/>
      <c r="AK68" s="21"/>
      <c r="AL68" s="21"/>
      <c r="AM68" s="21"/>
      <c r="AN68" s="21"/>
      <c r="AO68" s="21"/>
      <c r="AP68" s="21"/>
      <c r="AQ68" s="21"/>
      <c r="AR68" s="21"/>
      <c r="AS68" s="21"/>
      <c r="AT68" s="21"/>
      <c r="AU68" s="21"/>
      <c r="AV68" s="21"/>
      <c r="AW68" s="21"/>
      <c r="AX68" s="21"/>
      <c r="AY68" s="21"/>
      <c r="AZ68" s="21"/>
      <c r="BA68" s="21"/>
      <c r="BB68" s="21"/>
      <c r="BC68" s="21"/>
      <c r="BD68" s="21"/>
    </row>
    <row r="69" spans="1:56" ht="14.4" x14ac:dyDescent="0.3">
      <c r="A69" s="279"/>
      <c r="B69" s="275"/>
      <c r="C69" s="275"/>
      <c r="D69" s="275"/>
      <c r="E69" s="275"/>
      <c r="F69" s="275"/>
      <c r="G69" s="275"/>
      <c r="H69" s="275"/>
      <c r="I69" s="275"/>
      <c r="J69" s="275"/>
      <c r="K69" s="275"/>
      <c r="L69" s="275"/>
      <c r="M69" s="275"/>
      <c r="N69" s="275"/>
      <c r="O69" s="117">
        <v>6</v>
      </c>
      <c r="P69" s="118"/>
      <c r="Q69" s="117" t="str">
        <f t="shared" si="0"/>
        <v/>
      </c>
      <c r="R69" s="127"/>
      <c r="S69" s="127"/>
      <c r="T69" s="129" t="str">
        <f t="shared" si="1"/>
        <v/>
      </c>
      <c r="U69" s="127"/>
      <c r="V69" s="127"/>
      <c r="W69" s="127"/>
      <c r="X69" s="130" t="str">
        <f>IFERROR(IF(AND(Q68="Probabilidad",Q69="Probabilidad"),(Z68-(+Z68*T69)),IF(AND(Q68="Impacto",Q69="Probabilidad"),(Z67-(+Z67*T69)),IF(Q69="Impacto",Z68,""))),"")</f>
        <v/>
      </c>
      <c r="Y69" s="131" t="str">
        <f t="shared" si="2"/>
        <v/>
      </c>
      <c r="Z69" s="129" t="str">
        <f t="shared" si="3"/>
        <v/>
      </c>
      <c r="AA69" s="131" t="str">
        <f t="shared" si="4"/>
        <v/>
      </c>
      <c r="AB69" s="129" t="str">
        <f>IFERROR(IF(AND(Q68="Impacto",Q69="Impacto"),(AB68-(+AB68*T69)),IF(AND(Q68="Probabilidad",Q69="Impacto"),(AB67-(+AB67*T69)),IF(Q69="Probabilidad",AB68,""))),"")</f>
        <v/>
      </c>
      <c r="AC69" s="132" t="str">
        <f t="shared" si="5"/>
        <v/>
      </c>
      <c r="AD69" s="127"/>
      <c r="AE69" s="119"/>
      <c r="AF69" s="117"/>
      <c r="AG69" s="120"/>
      <c r="AH69" s="120"/>
      <c r="AI69" s="119"/>
      <c r="AJ69" s="117"/>
      <c r="AK69" s="21"/>
      <c r="AL69" s="21"/>
      <c r="AM69" s="21"/>
      <c r="AN69" s="21"/>
      <c r="AO69" s="21"/>
      <c r="AP69" s="21"/>
      <c r="AQ69" s="21"/>
      <c r="AR69" s="21"/>
      <c r="AS69" s="21"/>
      <c r="AT69" s="21"/>
      <c r="AU69" s="21"/>
      <c r="AV69" s="21"/>
      <c r="AW69" s="21"/>
      <c r="AX69" s="21"/>
      <c r="AY69" s="21"/>
      <c r="AZ69" s="21"/>
      <c r="BA69" s="21"/>
      <c r="BB69" s="21"/>
      <c r="BC69" s="21"/>
      <c r="BD69" s="21"/>
    </row>
    <row r="70" spans="1:56" ht="49.5" customHeight="1" x14ac:dyDescent="0.3">
      <c r="A70" s="122"/>
      <c r="B70" s="291" t="s">
        <v>90</v>
      </c>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1"/>
      <c r="AL70" s="21"/>
      <c r="AM70" s="21"/>
      <c r="AN70" s="21"/>
      <c r="AO70" s="21"/>
      <c r="AP70" s="21"/>
      <c r="AQ70" s="21"/>
      <c r="AR70" s="21"/>
      <c r="AS70" s="21"/>
      <c r="AT70" s="21"/>
      <c r="AU70" s="21"/>
      <c r="AV70" s="21"/>
      <c r="AW70" s="21"/>
      <c r="AX70" s="21"/>
      <c r="AY70" s="21"/>
      <c r="AZ70" s="21"/>
      <c r="BA70" s="21"/>
      <c r="BB70" s="21"/>
      <c r="BC70" s="21"/>
      <c r="BD70" s="21"/>
    </row>
    <row r="71" spans="1:56" ht="16.5" customHeight="1" x14ac:dyDescent="0.3">
      <c r="A71" s="22"/>
      <c r="B71" s="22"/>
      <c r="C71" s="22"/>
      <c r="D71" s="22"/>
      <c r="E71" s="21"/>
      <c r="F71" s="23"/>
      <c r="G71" s="21"/>
      <c r="H71" s="21"/>
      <c r="I71" s="21"/>
      <c r="J71" s="21"/>
      <c r="K71" s="21"/>
      <c r="L71" s="21"/>
      <c r="M71" s="21"/>
      <c r="N71" s="21"/>
      <c r="O71" s="21"/>
      <c r="P71" s="21"/>
      <c r="Q71" s="21"/>
      <c r="R71" s="134"/>
      <c r="S71" s="134"/>
      <c r="T71" s="134"/>
      <c r="U71" s="134"/>
      <c r="V71" s="134"/>
      <c r="W71" s="134"/>
      <c r="X71" s="134"/>
      <c r="Y71" s="134"/>
      <c r="Z71" s="134"/>
      <c r="AA71" s="134"/>
      <c r="AB71" s="134"/>
      <c r="AC71" s="134"/>
      <c r="AD71" s="134"/>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ht="16.5" customHeight="1" x14ac:dyDescent="0.3">
      <c r="A72" s="134"/>
      <c r="B72" s="24" t="s">
        <v>91</v>
      </c>
      <c r="C72" s="21"/>
      <c r="D72" s="21"/>
      <c r="E72" s="21"/>
      <c r="F72" s="21"/>
      <c r="G72" s="21"/>
      <c r="H72" s="21"/>
      <c r="I72" s="21"/>
      <c r="J72" s="21"/>
      <c r="K72" s="21"/>
      <c r="L72" s="21"/>
      <c r="M72" s="21"/>
      <c r="N72" s="21"/>
      <c r="O72" s="21"/>
      <c r="P72" s="21"/>
      <c r="Q72" s="21"/>
      <c r="R72" s="134"/>
      <c r="S72" s="134"/>
      <c r="T72" s="134"/>
      <c r="U72" s="134"/>
      <c r="V72" s="134"/>
      <c r="W72" s="134"/>
      <c r="X72" s="134"/>
      <c r="Y72" s="134"/>
      <c r="Z72" s="134"/>
      <c r="AA72" s="134"/>
      <c r="AB72" s="134"/>
      <c r="AC72" s="134"/>
      <c r="AD72" s="134"/>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ht="16.5" customHeight="1" x14ac:dyDescent="0.3">
      <c r="A73" s="22"/>
      <c r="B73" s="22"/>
      <c r="C73" s="22"/>
      <c r="D73" s="22"/>
      <c r="E73" s="21"/>
      <c r="F73" s="23"/>
      <c r="G73" s="21"/>
      <c r="H73" s="21"/>
      <c r="I73" s="21"/>
      <c r="J73" s="21"/>
      <c r="K73" s="21"/>
      <c r="L73" s="21"/>
      <c r="M73" s="21"/>
      <c r="N73" s="21"/>
      <c r="O73" s="21"/>
      <c r="P73" s="21"/>
      <c r="Q73" s="21"/>
      <c r="R73" s="134"/>
      <c r="S73" s="134"/>
      <c r="T73" s="134"/>
      <c r="U73" s="134"/>
      <c r="V73" s="134"/>
      <c r="W73" s="134"/>
      <c r="X73" s="134"/>
      <c r="Y73" s="134"/>
      <c r="Z73" s="134"/>
      <c r="AA73" s="134"/>
      <c r="AB73" s="134"/>
      <c r="AC73" s="134"/>
      <c r="AD73" s="134"/>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ht="16.5" customHeight="1" x14ac:dyDescent="0.3">
      <c r="A74" s="22"/>
      <c r="B74" s="22"/>
      <c r="C74" s="22"/>
      <c r="D74" s="22"/>
      <c r="E74" s="21"/>
      <c r="F74" s="23"/>
      <c r="G74" s="21"/>
      <c r="H74" s="21"/>
      <c r="I74" s="21"/>
      <c r="J74" s="21"/>
      <c r="K74" s="21"/>
      <c r="L74" s="21"/>
      <c r="M74" s="21"/>
      <c r="N74" s="21"/>
      <c r="O74" s="21"/>
      <c r="P74" s="21"/>
      <c r="Q74" s="21"/>
      <c r="R74" s="134"/>
      <c r="S74" s="134"/>
      <c r="T74" s="134"/>
      <c r="U74" s="134"/>
      <c r="V74" s="134"/>
      <c r="W74" s="134"/>
      <c r="X74" s="134"/>
      <c r="Y74" s="134"/>
      <c r="Z74" s="134"/>
      <c r="AA74" s="134"/>
      <c r="AB74" s="134"/>
      <c r="AC74" s="134"/>
      <c r="AD74" s="134"/>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ht="16.5" customHeight="1" x14ac:dyDescent="0.3">
      <c r="A75" s="22"/>
      <c r="B75" s="22"/>
      <c r="C75" s="22"/>
      <c r="D75" s="22"/>
      <c r="E75" s="21"/>
      <c r="F75" s="23"/>
      <c r="G75" s="21"/>
      <c r="H75" s="21"/>
      <c r="I75" s="21"/>
      <c r="J75" s="21"/>
      <c r="K75" s="21"/>
      <c r="L75" s="21"/>
      <c r="M75" s="21"/>
      <c r="N75" s="21"/>
      <c r="O75" s="21"/>
      <c r="P75" s="21"/>
      <c r="Q75" s="21"/>
      <c r="R75" s="134"/>
      <c r="S75" s="134"/>
      <c r="T75" s="134"/>
      <c r="U75" s="134"/>
      <c r="V75" s="134"/>
      <c r="W75" s="134"/>
      <c r="X75" s="134"/>
      <c r="Y75" s="134"/>
      <c r="Z75" s="134"/>
      <c r="AA75" s="134"/>
      <c r="AB75" s="134"/>
      <c r="AC75" s="134"/>
      <c r="AD75" s="134"/>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ht="16.5" customHeight="1" x14ac:dyDescent="0.3">
      <c r="A76" s="22"/>
      <c r="B76" s="22"/>
      <c r="C76" s="22"/>
      <c r="D76" s="22"/>
      <c r="E76" s="21"/>
      <c r="F76" s="23"/>
      <c r="G76" s="21"/>
      <c r="H76" s="21"/>
      <c r="I76" s="21"/>
      <c r="J76" s="21"/>
      <c r="K76" s="21"/>
      <c r="L76" s="21"/>
      <c r="M76" s="21"/>
      <c r="N76" s="21"/>
      <c r="O76" s="21"/>
      <c r="P76" s="21"/>
      <c r="Q76" s="21"/>
      <c r="R76" s="134"/>
      <c r="S76" s="134"/>
      <c r="T76" s="134"/>
      <c r="U76" s="134"/>
      <c r="V76" s="134"/>
      <c r="W76" s="134"/>
      <c r="X76" s="134"/>
      <c r="Y76" s="134"/>
      <c r="Z76" s="134"/>
      <c r="AA76" s="134"/>
      <c r="AB76" s="134"/>
      <c r="AC76" s="134"/>
      <c r="AD76" s="134"/>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ht="16.5" customHeight="1" x14ac:dyDescent="0.3">
      <c r="A77" s="22"/>
      <c r="B77" s="22"/>
      <c r="C77" s="22"/>
      <c r="D77" s="22"/>
      <c r="E77" s="21"/>
      <c r="F77" s="23"/>
      <c r="G77" s="21"/>
      <c r="H77" s="21"/>
      <c r="I77" s="21"/>
      <c r="J77" s="21"/>
      <c r="K77" s="21"/>
      <c r="L77" s="21"/>
      <c r="M77" s="21"/>
      <c r="N77" s="21"/>
      <c r="O77" s="21"/>
      <c r="P77" s="21"/>
      <c r="Q77" s="21"/>
      <c r="R77" s="134"/>
      <c r="S77" s="134"/>
      <c r="T77" s="134"/>
      <c r="U77" s="134"/>
      <c r="V77" s="134"/>
      <c r="W77" s="134"/>
      <c r="X77" s="134"/>
      <c r="Y77" s="134"/>
      <c r="Z77" s="134"/>
      <c r="AA77" s="134"/>
      <c r="AB77" s="134"/>
      <c r="AC77" s="134"/>
      <c r="AD77" s="134"/>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ht="16.5" customHeight="1" x14ac:dyDescent="0.3">
      <c r="A78" s="22"/>
      <c r="B78" s="22"/>
      <c r="C78" s="22"/>
      <c r="D78" s="22"/>
      <c r="E78" s="21"/>
      <c r="F78" s="23"/>
      <c r="G78" s="21"/>
      <c r="H78" s="21"/>
      <c r="I78" s="21"/>
      <c r="J78" s="21"/>
      <c r="K78" s="21"/>
      <c r="L78" s="21"/>
      <c r="M78" s="21"/>
      <c r="N78" s="21"/>
      <c r="O78" s="21"/>
      <c r="P78" s="21"/>
      <c r="Q78" s="21"/>
      <c r="R78" s="134"/>
      <c r="S78" s="134"/>
      <c r="T78" s="134"/>
      <c r="U78" s="134"/>
      <c r="V78" s="134"/>
      <c r="W78" s="134"/>
      <c r="X78" s="134"/>
      <c r="Y78" s="134"/>
      <c r="Z78" s="134"/>
      <c r="AA78" s="134"/>
      <c r="AB78" s="134"/>
      <c r="AC78" s="134"/>
      <c r="AD78" s="134"/>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ht="16.5" customHeight="1" x14ac:dyDescent="0.3">
      <c r="A79" s="22"/>
      <c r="B79" s="22"/>
      <c r="C79" s="22"/>
      <c r="D79" s="22"/>
      <c r="E79" s="21"/>
      <c r="F79" s="23"/>
      <c r="G79" s="21"/>
      <c r="H79" s="21"/>
      <c r="I79" s="21"/>
      <c r="J79" s="21"/>
      <c r="K79" s="21"/>
      <c r="L79" s="21"/>
      <c r="M79" s="21"/>
      <c r="N79" s="21"/>
      <c r="O79" s="21"/>
      <c r="P79" s="21"/>
      <c r="Q79" s="21"/>
      <c r="R79" s="134"/>
      <c r="S79" s="134"/>
      <c r="T79" s="134"/>
      <c r="U79" s="134"/>
      <c r="V79" s="134"/>
      <c r="W79" s="134"/>
      <c r="X79" s="134"/>
      <c r="Y79" s="134"/>
      <c r="Z79" s="134"/>
      <c r="AA79" s="134"/>
      <c r="AB79" s="134"/>
      <c r="AC79" s="134"/>
      <c r="AD79" s="134"/>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ht="16.5" customHeight="1" x14ac:dyDescent="0.3">
      <c r="A80" s="22"/>
      <c r="B80" s="22"/>
      <c r="C80" s="22"/>
      <c r="D80" s="22"/>
      <c r="E80" s="21"/>
      <c r="F80" s="23"/>
      <c r="G80" s="21"/>
      <c r="H80" s="21"/>
      <c r="I80" s="21"/>
      <c r="J80" s="21"/>
      <c r="K80" s="21"/>
      <c r="L80" s="21"/>
      <c r="M80" s="21"/>
      <c r="N80" s="21"/>
      <c r="O80" s="21"/>
      <c r="P80" s="21"/>
      <c r="Q80" s="21"/>
      <c r="R80" s="134"/>
      <c r="S80" s="134"/>
      <c r="T80" s="134"/>
      <c r="U80" s="134"/>
      <c r="V80" s="134"/>
      <c r="W80" s="134"/>
      <c r="X80" s="134"/>
      <c r="Y80" s="134"/>
      <c r="Z80" s="134"/>
      <c r="AA80" s="134"/>
      <c r="AB80" s="134"/>
      <c r="AC80" s="134"/>
      <c r="AD80" s="134"/>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ht="16.5" customHeight="1" x14ac:dyDescent="0.3">
      <c r="A81" s="22"/>
      <c r="B81" s="22"/>
      <c r="C81" s="22"/>
      <c r="D81" s="22"/>
      <c r="E81" s="21"/>
      <c r="F81" s="23"/>
      <c r="G81" s="21"/>
      <c r="H81" s="21"/>
      <c r="I81" s="21"/>
      <c r="J81" s="21"/>
      <c r="K81" s="21"/>
      <c r="L81" s="21"/>
      <c r="M81" s="21"/>
      <c r="N81" s="21"/>
      <c r="O81" s="21"/>
      <c r="P81" s="21"/>
      <c r="Q81" s="21"/>
      <c r="R81" s="134"/>
      <c r="S81" s="134"/>
      <c r="T81" s="134"/>
      <c r="U81" s="134"/>
      <c r="V81" s="134"/>
      <c r="W81" s="134"/>
      <c r="X81" s="134"/>
      <c r="Y81" s="134"/>
      <c r="Z81" s="134"/>
      <c r="AA81" s="134"/>
      <c r="AB81" s="134"/>
      <c r="AC81" s="134"/>
      <c r="AD81" s="134"/>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ht="16.5" customHeight="1" x14ac:dyDescent="0.3">
      <c r="A82" s="22"/>
      <c r="B82" s="22"/>
      <c r="C82" s="22"/>
      <c r="D82" s="22"/>
      <c r="E82" s="21"/>
      <c r="F82" s="23"/>
      <c r="G82" s="21"/>
      <c r="H82" s="21"/>
      <c r="I82" s="21"/>
      <c r="J82" s="21"/>
      <c r="K82" s="21"/>
      <c r="L82" s="21"/>
      <c r="M82" s="21"/>
      <c r="N82" s="21"/>
      <c r="O82" s="21"/>
      <c r="P82" s="21"/>
      <c r="Q82" s="21"/>
      <c r="R82" s="134"/>
      <c r="S82" s="134"/>
      <c r="T82" s="134"/>
      <c r="U82" s="134"/>
      <c r="V82" s="134"/>
      <c r="W82" s="134"/>
      <c r="X82" s="134"/>
      <c r="Y82" s="134"/>
      <c r="Z82" s="134"/>
      <c r="AA82" s="134"/>
      <c r="AB82" s="134"/>
      <c r="AC82" s="134"/>
      <c r="AD82" s="134"/>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ht="16.5" customHeight="1" x14ac:dyDescent="0.3">
      <c r="A83" s="22"/>
      <c r="B83" s="22"/>
      <c r="C83" s="22"/>
      <c r="D83" s="22"/>
      <c r="E83" s="21"/>
      <c r="F83" s="23"/>
      <c r="G83" s="21"/>
      <c r="H83" s="21"/>
      <c r="I83" s="21"/>
      <c r="J83" s="21"/>
      <c r="K83" s="21"/>
      <c r="L83" s="21"/>
      <c r="M83" s="21"/>
      <c r="N83" s="21"/>
      <c r="O83" s="21"/>
      <c r="P83" s="21"/>
      <c r="Q83" s="21"/>
      <c r="R83" s="134"/>
      <c r="S83" s="134"/>
      <c r="T83" s="134"/>
      <c r="U83" s="134"/>
      <c r="V83" s="134"/>
      <c r="W83" s="134"/>
      <c r="X83" s="134"/>
      <c r="Y83" s="134"/>
      <c r="Z83" s="134"/>
      <c r="AA83" s="134"/>
      <c r="AB83" s="134"/>
      <c r="AC83" s="134"/>
      <c r="AD83" s="134"/>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ht="16.5" customHeight="1" x14ac:dyDescent="0.3">
      <c r="A84" s="22"/>
      <c r="B84" s="22"/>
      <c r="C84" s="22"/>
      <c r="D84" s="22"/>
      <c r="E84" s="21"/>
      <c r="F84" s="23"/>
      <c r="G84" s="21"/>
      <c r="H84" s="21"/>
      <c r="I84" s="21"/>
      <c r="J84" s="21"/>
      <c r="K84" s="21"/>
      <c r="L84" s="21"/>
      <c r="M84" s="21"/>
      <c r="N84" s="21"/>
      <c r="O84" s="21"/>
      <c r="P84" s="21"/>
      <c r="Q84" s="21"/>
      <c r="R84" s="134"/>
      <c r="S84" s="134"/>
      <c r="T84" s="134"/>
      <c r="U84" s="134"/>
      <c r="V84" s="134"/>
      <c r="W84" s="134"/>
      <c r="X84" s="134"/>
      <c r="Y84" s="134"/>
      <c r="Z84" s="134"/>
      <c r="AA84" s="134"/>
      <c r="AB84" s="134"/>
      <c r="AC84" s="134"/>
      <c r="AD84" s="134"/>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ht="16.5" customHeight="1" x14ac:dyDescent="0.3">
      <c r="A85" s="22"/>
      <c r="B85" s="22"/>
      <c r="C85" s="22"/>
      <c r="D85" s="22"/>
      <c r="E85" s="21"/>
      <c r="F85" s="23"/>
      <c r="G85" s="21"/>
      <c r="H85" s="21"/>
      <c r="I85" s="21"/>
      <c r="J85" s="21"/>
      <c r="K85" s="21"/>
      <c r="L85" s="21"/>
      <c r="M85" s="21"/>
      <c r="N85" s="21"/>
      <c r="O85" s="21"/>
      <c r="P85" s="21"/>
      <c r="Q85" s="21"/>
      <c r="R85" s="134"/>
      <c r="S85" s="134"/>
      <c r="T85" s="134"/>
      <c r="U85" s="134"/>
      <c r="V85" s="134"/>
      <c r="W85" s="134"/>
      <c r="X85" s="134"/>
      <c r="Y85" s="134"/>
      <c r="Z85" s="134"/>
      <c r="AA85" s="134"/>
      <c r="AB85" s="134"/>
      <c r="AC85" s="134"/>
      <c r="AD85" s="134"/>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ht="16.5" customHeight="1" x14ac:dyDescent="0.3">
      <c r="A86" s="22"/>
      <c r="B86" s="22"/>
      <c r="C86" s="22"/>
      <c r="D86" s="22"/>
      <c r="E86" s="21"/>
      <c r="F86" s="23"/>
      <c r="G86" s="21"/>
      <c r="H86" s="21"/>
      <c r="I86" s="21"/>
      <c r="J86" s="21"/>
      <c r="K86" s="21"/>
      <c r="L86" s="21"/>
      <c r="M86" s="21"/>
      <c r="N86" s="21"/>
      <c r="O86" s="21"/>
      <c r="P86" s="21"/>
      <c r="Q86" s="21"/>
      <c r="R86" s="134"/>
      <c r="S86" s="134"/>
      <c r="T86" s="134"/>
      <c r="U86" s="134"/>
      <c r="V86" s="134"/>
      <c r="W86" s="134"/>
      <c r="X86" s="134"/>
      <c r="Y86" s="134"/>
      <c r="Z86" s="134"/>
      <c r="AA86" s="134"/>
      <c r="AB86" s="134"/>
      <c r="AC86" s="134"/>
      <c r="AD86" s="134"/>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ht="16.5" customHeight="1" x14ac:dyDescent="0.3">
      <c r="A87" s="22"/>
      <c r="B87" s="22"/>
      <c r="C87" s="22"/>
      <c r="D87" s="22"/>
      <c r="E87" s="21"/>
      <c r="F87" s="23"/>
      <c r="G87" s="21"/>
      <c r="H87" s="21"/>
      <c r="I87" s="21"/>
      <c r="J87" s="21"/>
      <c r="K87" s="21"/>
      <c r="L87" s="21"/>
      <c r="M87" s="21"/>
      <c r="N87" s="21"/>
      <c r="O87" s="21"/>
      <c r="P87" s="21"/>
      <c r="Q87" s="21"/>
      <c r="R87" s="134"/>
      <c r="S87" s="134"/>
      <c r="T87" s="134"/>
      <c r="U87" s="134"/>
      <c r="V87" s="134"/>
      <c r="W87" s="134"/>
      <c r="X87" s="134"/>
      <c r="Y87" s="134"/>
      <c r="Z87" s="134"/>
      <c r="AA87" s="134"/>
      <c r="AB87" s="134"/>
      <c r="AC87" s="134"/>
      <c r="AD87" s="134"/>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ht="16.5" customHeight="1" x14ac:dyDescent="0.3">
      <c r="A88" s="22"/>
      <c r="B88" s="22"/>
      <c r="C88" s="22"/>
      <c r="D88" s="22"/>
      <c r="E88" s="21"/>
      <c r="F88" s="23"/>
      <c r="G88" s="21"/>
      <c r="H88" s="21"/>
      <c r="I88" s="21"/>
      <c r="J88" s="21"/>
      <c r="K88" s="21"/>
      <c r="L88" s="21"/>
      <c r="M88" s="21"/>
      <c r="N88" s="21"/>
      <c r="O88" s="21"/>
      <c r="P88" s="21"/>
      <c r="Q88" s="21"/>
      <c r="R88" s="134"/>
      <c r="S88" s="134"/>
      <c r="T88" s="134"/>
      <c r="U88" s="134"/>
      <c r="V88" s="134"/>
      <c r="W88" s="134"/>
      <c r="X88" s="134"/>
      <c r="Y88" s="134"/>
      <c r="Z88" s="134"/>
      <c r="AA88" s="134"/>
      <c r="AB88" s="134"/>
      <c r="AC88" s="134"/>
      <c r="AD88" s="134"/>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ht="16.5" customHeight="1" x14ac:dyDescent="0.3">
      <c r="A89" s="22"/>
      <c r="B89" s="22"/>
      <c r="C89" s="22"/>
      <c r="D89" s="22"/>
      <c r="E89" s="21"/>
      <c r="F89" s="23"/>
      <c r="G89" s="21"/>
      <c r="H89" s="21"/>
      <c r="I89" s="21"/>
      <c r="J89" s="21"/>
      <c r="K89" s="21"/>
      <c r="L89" s="21"/>
      <c r="M89" s="21"/>
      <c r="N89" s="21"/>
      <c r="O89" s="21"/>
      <c r="P89" s="21"/>
      <c r="Q89" s="21"/>
      <c r="R89" s="134"/>
      <c r="S89" s="134"/>
      <c r="T89" s="134"/>
      <c r="U89" s="134"/>
      <c r="V89" s="134"/>
      <c r="W89" s="134"/>
      <c r="X89" s="134"/>
      <c r="Y89" s="134"/>
      <c r="Z89" s="134"/>
      <c r="AA89" s="134"/>
      <c r="AB89" s="134"/>
      <c r="AC89" s="134"/>
      <c r="AD89" s="134"/>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ht="16.5" customHeight="1" x14ac:dyDescent="0.3">
      <c r="A90" s="22"/>
      <c r="B90" s="22"/>
      <c r="C90" s="22"/>
      <c r="D90" s="22"/>
      <c r="E90" s="21"/>
      <c r="F90" s="23"/>
      <c r="G90" s="21"/>
      <c r="H90" s="21"/>
      <c r="I90" s="21"/>
      <c r="J90" s="21"/>
      <c r="K90" s="21"/>
      <c r="L90" s="21"/>
      <c r="M90" s="21"/>
      <c r="N90" s="21"/>
      <c r="O90" s="21"/>
      <c r="P90" s="21"/>
      <c r="Q90" s="21"/>
      <c r="R90" s="134"/>
      <c r="S90" s="134"/>
      <c r="T90" s="134"/>
      <c r="U90" s="134"/>
      <c r="V90" s="134"/>
      <c r="W90" s="134"/>
      <c r="X90" s="134"/>
      <c r="Y90" s="134"/>
      <c r="Z90" s="134"/>
      <c r="AA90" s="134"/>
      <c r="AB90" s="134"/>
      <c r="AC90" s="134"/>
      <c r="AD90" s="134"/>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ht="16.5" customHeight="1" x14ac:dyDescent="0.3">
      <c r="A91" s="22"/>
      <c r="B91" s="22"/>
      <c r="C91" s="22"/>
      <c r="D91" s="22"/>
      <c r="E91" s="21"/>
      <c r="F91" s="23"/>
      <c r="G91" s="21"/>
      <c r="H91" s="21"/>
      <c r="I91" s="21"/>
      <c r="J91" s="21"/>
      <c r="K91" s="21"/>
      <c r="L91" s="21"/>
      <c r="M91" s="21"/>
      <c r="N91" s="21"/>
      <c r="O91" s="21"/>
      <c r="P91" s="21"/>
      <c r="Q91" s="21"/>
      <c r="R91" s="134"/>
      <c r="S91" s="134"/>
      <c r="T91" s="134"/>
      <c r="U91" s="134"/>
      <c r="V91" s="134"/>
      <c r="W91" s="134"/>
      <c r="X91" s="134"/>
      <c r="Y91" s="134"/>
      <c r="Z91" s="134"/>
      <c r="AA91" s="134"/>
      <c r="AB91" s="134"/>
      <c r="AC91" s="134"/>
      <c r="AD91" s="134"/>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ht="16.5" customHeight="1" x14ac:dyDescent="0.3">
      <c r="A92" s="22"/>
      <c r="B92" s="22"/>
      <c r="C92" s="22"/>
      <c r="D92" s="22"/>
      <c r="E92" s="21"/>
      <c r="F92" s="23"/>
      <c r="G92" s="21"/>
      <c r="H92" s="21"/>
      <c r="I92" s="21"/>
      <c r="J92" s="21"/>
      <c r="K92" s="21"/>
      <c r="L92" s="21"/>
      <c r="M92" s="21"/>
      <c r="N92" s="21"/>
      <c r="O92" s="21"/>
      <c r="P92" s="21"/>
      <c r="Q92" s="21"/>
      <c r="R92" s="134"/>
      <c r="S92" s="134"/>
      <c r="T92" s="134"/>
      <c r="U92" s="134"/>
      <c r="V92" s="134"/>
      <c r="W92" s="134"/>
      <c r="X92" s="134"/>
      <c r="Y92" s="134"/>
      <c r="Z92" s="134"/>
      <c r="AA92" s="134"/>
      <c r="AB92" s="134"/>
      <c r="AC92" s="134"/>
      <c r="AD92" s="134"/>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ht="16.5" customHeight="1" x14ac:dyDescent="0.3">
      <c r="A93" s="22"/>
      <c r="B93" s="22"/>
      <c r="C93" s="22"/>
      <c r="D93" s="22"/>
      <c r="E93" s="21"/>
      <c r="F93" s="23"/>
      <c r="G93" s="21"/>
      <c r="H93" s="21"/>
      <c r="I93" s="21"/>
      <c r="J93" s="21"/>
      <c r="K93" s="21"/>
      <c r="L93" s="21"/>
      <c r="M93" s="21"/>
      <c r="N93" s="21"/>
      <c r="O93" s="21"/>
      <c r="P93" s="21"/>
      <c r="Q93" s="21"/>
      <c r="R93" s="134"/>
      <c r="S93" s="134"/>
      <c r="T93" s="134"/>
      <c r="U93" s="134"/>
      <c r="V93" s="134"/>
      <c r="W93" s="134"/>
      <c r="X93" s="134"/>
      <c r="Y93" s="134"/>
      <c r="Z93" s="134"/>
      <c r="AA93" s="134"/>
      <c r="AB93" s="134"/>
      <c r="AC93" s="134"/>
      <c r="AD93" s="134"/>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ht="16.5" customHeight="1" x14ac:dyDescent="0.3">
      <c r="A94" s="22"/>
      <c r="B94" s="22"/>
      <c r="C94" s="22"/>
      <c r="D94" s="22"/>
      <c r="E94" s="21"/>
      <c r="F94" s="23"/>
      <c r="G94" s="21"/>
      <c r="H94" s="21"/>
      <c r="I94" s="21"/>
      <c r="J94" s="21"/>
      <c r="K94" s="21"/>
      <c r="L94" s="21"/>
      <c r="M94" s="21"/>
      <c r="N94" s="21"/>
      <c r="O94" s="21"/>
      <c r="P94" s="21"/>
      <c r="Q94" s="21"/>
      <c r="R94" s="134"/>
      <c r="S94" s="134"/>
      <c r="T94" s="134"/>
      <c r="U94" s="134"/>
      <c r="V94" s="134"/>
      <c r="W94" s="134"/>
      <c r="X94" s="134"/>
      <c r="Y94" s="134"/>
      <c r="Z94" s="134"/>
      <c r="AA94" s="134"/>
      <c r="AB94" s="134"/>
      <c r="AC94" s="134"/>
      <c r="AD94" s="134"/>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ht="16.5" customHeight="1" x14ac:dyDescent="0.3">
      <c r="A95" s="22"/>
      <c r="B95" s="22"/>
      <c r="C95" s="22"/>
      <c r="D95" s="22"/>
      <c r="E95" s="21"/>
      <c r="F95" s="23"/>
      <c r="G95" s="21"/>
      <c r="H95" s="21"/>
      <c r="I95" s="21"/>
      <c r="J95" s="21"/>
      <c r="K95" s="21"/>
      <c r="L95" s="21"/>
      <c r="M95" s="21"/>
      <c r="N95" s="21"/>
      <c r="O95" s="21"/>
      <c r="P95" s="21"/>
      <c r="Q95" s="21"/>
      <c r="R95" s="134"/>
      <c r="S95" s="134"/>
      <c r="T95" s="134"/>
      <c r="U95" s="134"/>
      <c r="V95" s="134"/>
      <c r="W95" s="134"/>
      <c r="X95" s="134"/>
      <c r="Y95" s="134"/>
      <c r="Z95" s="134"/>
      <c r="AA95" s="134"/>
      <c r="AB95" s="134"/>
      <c r="AC95" s="134"/>
      <c r="AD95" s="134"/>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ht="16.5" customHeight="1" x14ac:dyDescent="0.3">
      <c r="A96" s="22"/>
      <c r="B96" s="22"/>
      <c r="C96" s="22"/>
      <c r="D96" s="22"/>
      <c r="E96" s="21"/>
      <c r="F96" s="23"/>
      <c r="G96" s="21"/>
      <c r="H96" s="21"/>
      <c r="I96" s="21"/>
      <c r="J96" s="21"/>
      <c r="K96" s="21"/>
      <c r="L96" s="21"/>
      <c r="M96" s="21"/>
      <c r="N96" s="21"/>
      <c r="O96" s="21"/>
      <c r="P96" s="21"/>
      <c r="Q96" s="21"/>
      <c r="R96" s="134"/>
      <c r="S96" s="134"/>
      <c r="T96" s="134"/>
      <c r="U96" s="134"/>
      <c r="V96" s="134"/>
      <c r="W96" s="134"/>
      <c r="X96" s="134"/>
      <c r="Y96" s="134"/>
      <c r="Z96" s="134"/>
      <c r="AA96" s="134"/>
      <c r="AB96" s="134"/>
      <c r="AC96" s="134"/>
      <c r="AD96" s="134"/>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ht="16.5" customHeight="1" x14ac:dyDescent="0.3">
      <c r="A97" s="22"/>
      <c r="B97" s="22"/>
      <c r="C97" s="22"/>
      <c r="D97" s="22"/>
      <c r="E97" s="21"/>
      <c r="F97" s="23"/>
      <c r="G97" s="21"/>
      <c r="H97" s="21"/>
      <c r="I97" s="21"/>
      <c r="J97" s="21"/>
      <c r="K97" s="21"/>
      <c r="L97" s="21"/>
      <c r="M97" s="21"/>
      <c r="N97" s="21"/>
      <c r="O97" s="21"/>
      <c r="P97" s="21"/>
      <c r="Q97" s="21"/>
      <c r="R97" s="134"/>
      <c r="S97" s="134"/>
      <c r="T97" s="134"/>
      <c r="U97" s="134"/>
      <c r="V97" s="134"/>
      <c r="W97" s="134"/>
      <c r="X97" s="134"/>
      <c r="Y97" s="134"/>
      <c r="Z97" s="134"/>
      <c r="AA97" s="134"/>
      <c r="AB97" s="134"/>
      <c r="AC97" s="134"/>
      <c r="AD97" s="134"/>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ht="16.5" customHeight="1" x14ac:dyDescent="0.3">
      <c r="A98" s="22"/>
      <c r="B98" s="22"/>
      <c r="C98" s="22"/>
      <c r="D98" s="22"/>
      <c r="E98" s="21"/>
      <c r="F98" s="23"/>
      <c r="G98" s="21"/>
      <c r="H98" s="21"/>
      <c r="I98" s="21"/>
      <c r="J98" s="21"/>
      <c r="K98" s="21"/>
      <c r="L98" s="21"/>
      <c r="M98" s="21"/>
      <c r="N98" s="21"/>
      <c r="O98" s="21"/>
      <c r="P98" s="21"/>
      <c r="Q98" s="21"/>
      <c r="R98" s="134"/>
      <c r="S98" s="134"/>
      <c r="T98" s="134"/>
      <c r="U98" s="134"/>
      <c r="V98" s="134"/>
      <c r="W98" s="134"/>
      <c r="X98" s="134"/>
      <c r="Y98" s="134"/>
      <c r="Z98" s="134"/>
      <c r="AA98" s="134"/>
      <c r="AB98" s="134"/>
      <c r="AC98" s="134"/>
      <c r="AD98" s="134"/>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ht="16.5" customHeight="1" x14ac:dyDescent="0.3">
      <c r="A99" s="22"/>
      <c r="B99" s="22"/>
      <c r="C99" s="22"/>
      <c r="D99" s="22"/>
      <c r="E99" s="21"/>
      <c r="F99" s="23"/>
      <c r="G99" s="21"/>
      <c r="H99" s="21"/>
      <c r="I99" s="21"/>
      <c r="J99" s="21"/>
      <c r="K99" s="21"/>
      <c r="L99" s="21"/>
      <c r="M99" s="21"/>
      <c r="N99" s="21"/>
      <c r="O99" s="21"/>
      <c r="P99" s="21"/>
      <c r="Q99" s="21"/>
      <c r="R99" s="134"/>
      <c r="S99" s="134"/>
      <c r="T99" s="134"/>
      <c r="U99" s="134"/>
      <c r="V99" s="134"/>
      <c r="W99" s="134"/>
      <c r="X99" s="134"/>
      <c r="Y99" s="134"/>
      <c r="Z99" s="134"/>
      <c r="AA99" s="134"/>
      <c r="AB99" s="134"/>
      <c r="AC99" s="134"/>
      <c r="AD99" s="134"/>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ht="16.5" customHeight="1" x14ac:dyDescent="0.3">
      <c r="A100" s="22"/>
      <c r="B100" s="22"/>
      <c r="C100" s="22"/>
      <c r="D100" s="22"/>
      <c r="E100" s="21"/>
      <c r="F100" s="23"/>
      <c r="G100" s="21"/>
      <c r="H100" s="21"/>
      <c r="I100" s="21"/>
      <c r="J100" s="21"/>
      <c r="K100" s="21"/>
      <c r="L100" s="21"/>
      <c r="M100" s="21"/>
      <c r="N100" s="21"/>
      <c r="O100" s="21"/>
      <c r="P100" s="21"/>
      <c r="Q100" s="21"/>
      <c r="R100" s="134"/>
      <c r="S100" s="134"/>
      <c r="T100" s="134"/>
      <c r="U100" s="134"/>
      <c r="V100" s="134"/>
      <c r="W100" s="134"/>
      <c r="X100" s="134"/>
      <c r="Y100" s="134"/>
      <c r="Z100" s="134"/>
      <c r="AA100" s="134"/>
      <c r="AB100" s="134"/>
      <c r="AC100" s="134"/>
      <c r="AD100" s="134"/>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ht="16.5" customHeight="1" x14ac:dyDescent="0.3">
      <c r="A101" s="22"/>
      <c r="B101" s="22"/>
      <c r="C101" s="22"/>
      <c r="D101" s="22"/>
      <c r="E101" s="21"/>
      <c r="F101" s="23"/>
      <c r="G101" s="21"/>
      <c r="H101" s="21"/>
      <c r="I101" s="21"/>
      <c r="J101" s="21"/>
      <c r="K101" s="21"/>
      <c r="L101" s="21"/>
      <c r="M101" s="21"/>
      <c r="N101" s="21"/>
      <c r="O101" s="21"/>
      <c r="P101" s="21"/>
      <c r="Q101" s="21"/>
      <c r="R101" s="134"/>
      <c r="S101" s="134"/>
      <c r="T101" s="134"/>
      <c r="U101" s="134"/>
      <c r="V101" s="134"/>
      <c r="W101" s="134"/>
      <c r="X101" s="134"/>
      <c r="Y101" s="134"/>
      <c r="Z101" s="134"/>
      <c r="AA101" s="134"/>
      <c r="AB101" s="134"/>
      <c r="AC101" s="134"/>
      <c r="AD101" s="134"/>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ht="16.5" customHeight="1" x14ac:dyDescent="0.3">
      <c r="A102" s="22"/>
      <c r="B102" s="22"/>
      <c r="C102" s="22"/>
      <c r="D102" s="22"/>
      <c r="E102" s="21"/>
      <c r="F102" s="23"/>
      <c r="G102" s="21"/>
      <c r="H102" s="21"/>
      <c r="I102" s="21"/>
      <c r="J102" s="21"/>
      <c r="K102" s="21"/>
      <c r="L102" s="21"/>
      <c r="M102" s="21"/>
      <c r="N102" s="21"/>
      <c r="O102" s="21"/>
      <c r="P102" s="21"/>
      <c r="Q102" s="21"/>
      <c r="R102" s="134"/>
      <c r="S102" s="134"/>
      <c r="T102" s="134"/>
      <c r="U102" s="134"/>
      <c r="V102" s="134"/>
      <c r="W102" s="134"/>
      <c r="X102" s="134"/>
      <c r="Y102" s="134"/>
      <c r="Z102" s="134"/>
      <c r="AA102" s="134"/>
      <c r="AB102" s="134"/>
      <c r="AC102" s="134"/>
      <c r="AD102" s="134"/>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ht="16.5" customHeight="1" x14ac:dyDescent="0.3">
      <c r="A103" s="22"/>
      <c r="B103" s="22"/>
      <c r="C103" s="22"/>
      <c r="D103" s="22"/>
      <c r="E103" s="21"/>
      <c r="F103" s="23"/>
      <c r="G103" s="21"/>
      <c r="H103" s="21"/>
      <c r="I103" s="21"/>
      <c r="J103" s="21"/>
      <c r="K103" s="21"/>
      <c r="L103" s="21"/>
      <c r="M103" s="21"/>
      <c r="N103" s="21"/>
      <c r="O103" s="21"/>
      <c r="P103" s="21"/>
      <c r="Q103" s="21"/>
      <c r="R103" s="134"/>
      <c r="S103" s="134"/>
      <c r="T103" s="134"/>
      <c r="U103" s="134"/>
      <c r="V103" s="134"/>
      <c r="W103" s="134"/>
      <c r="X103" s="134"/>
      <c r="Y103" s="134"/>
      <c r="Z103" s="134"/>
      <c r="AA103" s="134"/>
      <c r="AB103" s="134"/>
      <c r="AC103" s="134"/>
      <c r="AD103" s="134"/>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ht="16.5" customHeight="1" x14ac:dyDescent="0.3">
      <c r="A104" s="22"/>
      <c r="B104" s="22"/>
      <c r="C104" s="22"/>
      <c r="D104" s="22"/>
      <c r="E104" s="21"/>
      <c r="F104" s="23"/>
      <c r="G104" s="21"/>
      <c r="H104" s="21"/>
      <c r="I104" s="21"/>
      <c r="J104" s="21"/>
      <c r="K104" s="21"/>
      <c r="L104" s="21"/>
      <c r="M104" s="21"/>
      <c r="N104" s="21"/>
      <c r="O104" s="21"/>
      <c r="P104" s="21"/>
      <c r="Q104" s="21"/>
      <c r="R104" s="134"/>
      <c r="S104" s="134"/>
      <c r="T104" s="134"/>
      <c r="U104" s="134"/>
      <c r="V104" s="134"/>
      <c r="W104" s="134"/>
      <c r="X104" s="134"/>
      <c r="Y104" s="134"/>
      <c r="Z104" s="134"/>
      <c r="AA104" s="134"/>
      <c r="AB104" s="134"/>
      <c r="AC104" s="134"/>
      <c r="AD104" s="134"/>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ht="16.5" customHeight="1" x14ac:dyDescent="0.3">
      <c r="A105" s="22"/>
      <c r="B105" s="22"/>
      <c r="C105" s="22"/>
      <c r="D105" s="22"/>
      <c r="E105" s="21"/>
      <c r="F105" s="23"/>
      <c r="G105" s="21"/>
      <c r="H105" s="21"/>
      <c r="I105" s="21"/>
      <c r="J105" s="21"/>
      <c r="K105" s="21"/>
      <c r="L105" s="21"/>
      <c r="M105" s="21"/>
      <c r="N105" s="21"/>
      <c r="O105" s="21"/>
      <c r="P105" s="21"/>
      <c r="Q105" s="21"/>
      <c r="R105" s="134"/>
      <c r="S105" s="134"/>
      <c r="T105" s="134"/>
      <c r="U105" s="134"/>
      <c r="V105" s="134"/>
      <c r="W105" s="134"/>
      <c r="X105" s="134"/>
      <c r="Y105" s="134"/>
      <c r="Z105" s="134"/>
      <c r="AA105" s="134"/>
      <c r="AB105" s="134"/>
      <c r="AC105" s="134"/>
      <c r="AD105" s="134"/>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ht="16.5" customHeight="1" x14ac:dyDescent="0.3">
      <c r="A106" s="22"/>
      <c r="B106" s="22"/>
      <c r="C106" s="22"/>
      <c r="D106" s="22"/>
      <c r="E106" s="21"/>
      <c r="F106" s="23"/>
      <c r="G106" s="21"/>
      <c r="H106" s="21"/>
      <c r="I106" s="21"/>
      <c r="J106" s="21"/>
      <c r="K106" s="21"/>
      <c r="L106" s="21"/>
      <c r="M106" s="21"/>
      <c r="N106" s="21"/>
      <c r="O106" s="21"/>
      <c r="P106" s="21"/>
      <c r="Q106" s="21"/>
      <c r="R106" s="134"/>
      <c r="S106" s="134"/>
      <c r="T106" s="134"/>
      <c r="U106" s="134"/>
      <c r="V106" s="134"/>
      <c r="W106" s="134"/>
      <c r="X106" s="134"/>
      <c r="Y106" s="134"/>
      <c r="Z106" s="134"/>
      <c r="AA106" s="134"/>
      <c r="AB106" s="134"/>
      <c r="AC106" s="134"/>
      <c r="AD106" s="134"/>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ht="16.5" customHeight="1" x14ac:dyDescent="0.3">
      <c r="A107" s="22"/>
      <c r="B107" s="22"/>
      <c r="C107" s="22"/>
      <c r="D107" s="22"/>
      <c r="E107" s="21"/>
      <c r="F107" s="23"/>
      <c r="G107" s="21"/>
      <c r="H107" s="21"/>
      <c r="I107" s="21"/>
      <c r="J107" s="21"/>
      <c r="K107" s="21"/>
      <c r="L107" s="21"/>
      <c r="M107" s="21"/>
      <c r="N107" s="21"/>
      <c r="O107" s="21"/>
      <c r="P107" s="21"/>
      <c r="Q107" s="21"/>
      <c r="R107" s="134"/>
      <c r="S107" s="134"/>
      <c r="T107" s="134"/>
      <c r="U107" s="134"/>
      <c r="V107" s="134"/>
      <c r="W107" s="134"/>
      <c r="X107" s="134"/>
      <c r="Y107" s="134"/>
      <c r="Z107" s="134"/>
      <c r="AA107" s="134"/>
      <c r="AB107" s="134"/>
      <c r="AC107" s="134"/>
      <c r="AD107" s="134"/>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ht="16.5" customHeight="1" x14ac:dyDescent="0.3">
      <c r="A108" s="22"/>
      <c r="B108" s="22"/>
      <c r="C108" s="22"/>
      <c r="D108" s="22"/>
      <c r="E108" s="21"/>
      <c r="F108" s="23"/>
      <c r="G108" s="21"/>
      <c r="H108" s="21"/>
      <c r="I108" s="21"/>
      <c r="J108" s="21"/>
      <c r="K108" s="21"/>
      <c r="L108" s="21"/>
      <c r="M108" s="21"/>
      <c r="N108" s="21"/>
      <c r="O108" s="21"/>
      <c r="P108" s="21"/>
      <c r="Q108" s="21"/>
      <c r="R108" s="134"/>
      <c r="S108" s="134"/>
      <c r="T108" s="134"/>
      <c r="U108" s="134"/>
      <c r="V108" s="134"/>
      <c r="W108" s="134"/>
      <c r="X108" s="134"/>
      <c r="Y108" s="134"/>
      <c r="Z108" s="134"/>
      <c r="AA108" s="134"/>
      <c r="AB108" s="134"/>
      <c r="AC108" s="134"/>
      <c r="AD108" s="134"/>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ht="16.5" customHeight="1" x14ac:dyDescent="0.3">
      <c r="A109" s="22"/>
      <c r="B109" s="22"/>
      <c r="C109" s="22"/>
      <c r="D109" s="22"/>
      <c r="E109" s="21"/>
      <c r="F109" s="23"/>
      <c r="G109" s="21"/>
      <c r="H109" s="21"/>
      <c r="I109" s="21"/>
      <c r="J109" s="21"/>
      <c r="K109" s="21"/>
      <c r="L109" s="21"/>
      <c r="M109" s="21"/>
      <c r="N109" s="21"/>
      <c r="O109" s="21"/>
      <c r="P109" s="21"/>
      <c r="Q109" s="21"/>
      <c r="R109" s="134"/>
      <c r="S109" s="134"/>
      <c r="T109" s="134"/>
      <c r="U109" s="134"/>
      <c r="V109" s="134"/>
      <c r="W109" s="134"/>
      <c r="X109" s="134"/>
      <c r="Y109" s="134"/>
      <c r="Z109" s="134"/>
      <c r="AA109" s="134"/>
      <c r="AB109" s="134"/>
      <c r="AC109" s="134"/>
      <c r="AD109" s="134"/>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ht="16.5" customHeight="1" x14ac:dyDescent="0.3">
      <c r="A110" s="22"/>
      <c r="B110" s="22"/>
      <c r="C110" s="22"/>
      <c r="D110" s="22"/>
      <c r="E110" s="21"/>
      <c r="F110" s="23"/>
      <c r="G110" s="21"/>
      <c r="H110" s="21"/>
      <c r="I110" s="21"/>
      <c r="J110" s="21"/>
      <c r="K110" s="21"/>
      <c r="L110" s="21"/>
      <c r="M110" s="21"/>
      <c r="N110" s="21"/>
      <c r="O110" s="21"/>
      <c r="P110" s="21"/>
      <c r="Q110" s="21"/>
      <c r="R110" s="134"/>
      <c r="S110" s="134"/>
      <c r="T110" s="134"/>
      <c r="U110" s="134"/>
      <c r="V110" s="134"/>
      <c r="W110" s="134"/>
      <c r="X110" s="134"/>
      <c r="Y110" s="134"/>
      <c r="Z110" s="134"/>
      <c r="AA110" s="134"/>
      <c r="AB110" s="134"/>
      <c r="AC110" s="134"/>
      <c r="AD110" s="134"/>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ht="16.5" customHeight="1" x14ac:dyDescent="0.3">
      <c r="A111" s="22"/>
      <c r="B111" s="22"/>
      <c r="C111" s="22"/>
      <c r="D111" s="22"/>
      <c r="E111" s="21"/>
      <c r="F111" s="23"/>
      <c r="G111" s="21"/>
      <c r="H111" s="21"/>
      <c r="I111" s="21"/>
      <c r="J111" s="21"/>
      <c r="K111" s="21"/>
      <c r="L111" s="21"/>
      <c r="M111" s="21"/>
      <c r="N111" s="21"/>
      <c r="O111" s="21"/>
      <c r="P111" s="21"/>
      <c r="Q111" s="21"/>
      <c r="R111" s="134"/>
      <c r="S111" s="134"/>
      <c r="T111" s="134"/>
      <c r="U111" s="134"/>
      <c r="V111" s="134"/>
      <c r="W111" s="134"/>
      <c r="X111" s="134"/>
      <c r="Y111" s="134"/>
      <c r="Z111" s="134"/>
      <c r="AA111" s="134"/>
      <c r="AB111" s="134"/>
      <c r="AC111" s="134"/>
      <c r="AD111" s="134"/>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ht="16.5" customHeight="1" x14ac:dyDescent="0.3">
      <c r="A112" s="22"/>
      <c r="B112" s="22"/>
      <c r="C112" s="22"/>
      <c r="D112" s="22"/>
      <c r="E112" s="21"/>
      <c r="F112" s="23"/>
      <c r="G112" s="21"/>
      <c r="H112" s="21"/>
      <c r="I112" s="21"/>
      <c r="J112" s="21"/>
      <c r="K112" s="21"/>
      <c r="L112" s="21"/>
      <c r="M112" s="21"/>
      <c r="N112" s="21"/>
      <c r="O112" s="21"/>
      <c r="P112" s="21"/>
      <c r="Q112" s="21"/>
      <c r="R112" s="134"/>
      <c r="S112" s="134"/>
      <c r="T112" s="134"/>
      <c r="U112" s="134"/>
      <c r="V112" s="134"/>
      <c r="W112" s="134"/>
      <c r="X112" s="134"/>
      <c r="Y112" s="134"/>
      <c r="Z112" s="134"/>
      <c r="AA112" s="134"/>
      <c r="AB112" s="134"/>
      <c r="AC112" s="134"/>
      <c r="AD112" s="134"/>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ht="16.5" customHeight="1" x14ac:dyDescent="0.3">
      <c r="A113" s="22"/>
      <c r="B113" s="22"/>
      <c r="C113" s="22"/>
      <c r="D113" s="22"/>
      <c r="E113" s="21"/>
      <c r="F113" s="23"/>
      <c r="G113" s="21"/>
      <c r="H113" s="21"/>
      <c r="I113" s="21"/>
      <c r="J113" s="21"/>
      <c r="K113" s="21"/>
      <c r="L113" s="21"/>
      <c r="M113" s="21"/>
      <c r="N113" s="21"/>
      <c r="O113" s="21"/>
      <c r="P113" s="21"/>
      <c r="Q113" s="21"/>
      <c r="R113" s="134"/>
      <c r="S113" s="134"/>
      <c r="T113" s="134"/>
      <c r="U113" s="134"/>
      <c r="V113" s="134"/>
      <c r="W113" s="134"/>
      <c r="X113" s="134"/>
      <c r="Y113" s="134"/>
      <c r="Z113" s="134"/>
      <c r="AA113" s="134"/>
      <c r="AB113" s="134"/>
      <c r="AC113" s="134"/>
      <c r="AD113" s="134"/>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ht="16.5" customHeight="1" x14ac:dyDescent="0.3">
      <c r="A114" s="22"/>
      <c r="B114" s="22"/>
      <c r="C114" s="22"/>
      <c r="D114" s="22"/>
      <c r="E114" s="21"/>
      <c r="F114" s="23"/>
      <c r="G114" s="21"/>
      <c r="H114" s="21"/>
      <c r="I114" s="21"/>
      <c r="J114" s="21"/>
      <c r="K114" s="21"/>
      <c r="L114" s="21"/>
      <c r="M114" s="21"/>
      <c r="N114" s="21"/>
      <c r="O114" s="21"/>
      <c r="P114" s="21"/>
      <c r="Q114" s="21"/>
      <c r="R114" s="134"/>
      <c r="S114" s="134"/>
      <c r="T114" s="134"/>
      <c r="U114" s="134"/>
      <c r="V114" s="134"/>
      <c r="W114" s="134"/>
      <c r="X114" s="134"/>
      <c r="Y114" s="134"/>
      <c r="Z114" s="134"/>
      <c r="AA114" s="134"/>
      <c r="AB114" s="134"/>
      <c r="AC114" s="134"/>
      <c r="AD114" s="134"/>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ht="16.5" customHeight="1" x14ac:dyDescent="0.3">
      <c r="A115" s="22"/>
      <c r="B115" s="22"/>
      <c r="C115" s="22"/>
      <c r="D115" s="22"/>
      <c r="E115" s="21"/>
      <c r="F115" s="23"/>
      <c r="G115" s="21"/>
      <c r="H115" s="21"/>
      <c r="I115" s="21"/>
      <c r="J115" s="21"/>
      <c r="K115" s="21"/>
      <c r="L115" s="21"/>
      <c r="M115" s="21"/>
      <c r="N115" s="21"/>
      <c r="O115" s="21"/>
      <c r="P115" s="21"/>
      <c r="Q115" s="21"/>
      <c r="R115" s="134"/>
      <c r="S115" s="134"/>
      <c r="T115" s="134"/>
      <c r="U115" s="134"/>
      <c r="V115" s="134"/>
      <c r="W115" s="134"/>
      <c r="X115" s="134"/>
      <c r="Y115" s="134"/>
      <c r="Z115" s="134"/>
      <c r="AA115" s="134"/>
      <c r="AB115" s="134"/>
      <c r="AC115" s="134"/>
      <c r="AD115" s="134"/>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ht="16.5" customHeight="1" x14ac:dyDescent="0.3">
      <c r="A116" s="22"/>
      <c r="B116" s="22"/>
      <c r="C116" s="22"/>
      <c r="D116" s="22"/>
      <c r="E116" s="21"/>
      <c r="F116" s="23"/>
      <c r="G116" s="21"/>
      <c r="H116" s="21"/>
      <c r="I116" s="21"/>
      <c r="J116" s="21"/>
      <c r="K116" s="21"/>
      <c r="L116" s="21"/>
      <c r="M116" s="21"/>
      <c r="N116" s="21"/>
      <c r="O116" s="21"/>
      <c r="P116" s="21"/>
      <c r="Q116" s="21"/>
      <c r="R116" s="134"/>
      <c r="S116" s="134"/>
      <c r="T116" s="134"/>
      <c r="U116" s="134"/>
      <c r="V116" s="134"/>
      <c r="W116" s="134"/>
      <c r="X116" s="134"/>
      <c r="Y116" s="134"/>
      <c r="Z116" s="134"/>
      <c r="AA116" s="134"/>
      <c r="AB116" s="134"/>
      <c r="AC116" s="134"/>
      <c r="AD116" s="134"/>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ht="16.5" customHeight="1" x14ac:dyDescent="0.3">
      <c r="A117" s="22"/>
      <c r="B117" s="22"/>
      <c r="C117" s="22"/>
      <c r="D117" s="22"/>
      <c r="E117" s="21"/>
      <c r="F117" s="23"/>
      <c r="G117" s="21"/>
      <c r="H117" s="21"/>
      <c r="I117" s="21"/>
      <c r="J117" s="21"/>
      <c r="K117" s="21"/>
      <c r="L117" s="21"/>
      <c r="M117" s="21"/>
      <c r="N117" s="21"/>
      <c r="O117" s="21"/>
      <c r="P117" s="21"/>
      <c r="Q117" s="21"/>
      <c r="R117" s="134"/>
      <c r="S117" s="134"/>
      <c r="T117" s="134"/>
      <c r="U117" s="134"/>
      <c r="V117" s="134"/>
      <c r="W117" s="134"/>
      <c r="X117" s="134"/>
      <c r="Y117" s="134"/>
      <c r="Z117" s="134"/>
      <c r="AA117" s="134"/>
      <c r="AB117" s="134"/>
      <c r="AC117" s="134"/>
      <c r="AD117" s="134"/>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ht="16.5" customHeight="1" x14ac:dyDescent="0.3">
      <c r="A118" s="22"/>
      <c r="B118" s="22"/>
      <c r="C118" s="22"/>
      <c r="D118" s="22"/>
      <c r="E118" s="21"/>
      <c r="F118" s="23"/>
      <c r="G118" s="21"/>
      <c r="H118" s="21"/>
      <c r="I118" s="21"/>
      <c r="J118" s="21"/>
      <c r="K118" s="21"/>
      <c r="L118" s="21"/>
      <c r="M118" s="21"/>
      <c r="N118" s="21"/>
      <c r="O118" s="21"/>
      <c r="P118" s="21"/>
      <c r="Q118" s="21"/>
      <c r="R118" s="134"/>
      <c r="S118" s="134"/>
      <c r="T118" s="134"/>
      <c r="U118" s="134"/>
      <c r="V118" s="134"/>
      <c r="W118" s="134"/>
      <c r="X118" s="134"/>
      <c r="Y118" s="134"/>
      <c r="Z118" s="134"/>
      <c r="AA118" s="134"/>
      <c r="AB118" s="134"/>
      <c r="AC118" s="134"/>
      <c r="AD118" s="134"/>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ht="16.5" customHeight="1" x14ac:dyDescent="0.3">
      <c r="A119" s="22"/>
      <c r="B119" s="22"/>
      <c r="C119" s="22"/>
      <c r="D119" s="22"/>
      <c r="E119" s="21"/>
      <c r="F119" s="23"/>
      <c r="G119" s="21"/>
      <c r="H119" s="21"/>
      <c r="I119" s="21"/>
      <c r="J119" s="21"/>
      <c r="K119" s="21"/>
      <c r="L119" s="21"/>
      <c r="M119" s="21"/>
      <c r="N119" s="21"/>
      <c r="O119" s="21"/>
      <c r="P119" s="21"/>
      <c r="Q119" s="21"/>
      <c r="R119" s="134"/>
      <c r="S119" s="134"/>
      <c r="T119" s="134"/>
      <c r="U119" s="134"/>
      <c r="V119" s="134"/>
      <c r="W119" s="134"/>
      <c r="X119" s="134"/>
      <c r="Y119" s="134"/>
      <c r="Z119" s="134"/>
      <c r="AA119" s="134"/>
      <c r="AB119" s="134"/>
      <c r="AC119" s="134"/>
      <c r="AD119" s="134"/>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ht="16.5" customHeight="1" x14ac:dyDescent="0.3">
      <c r="A120" s="22"/>
      <c r="B120" s="22"/>
      <c r="C120" s="22"/>
      <c r="D120" s="22"/>
      <c r="E120" s="21"/>
      <c r="F120" s="23"/>
      <c r="G120" s="21"/>
      <c r="H120" s="21"/>
      <c r="I120" s="21"/>
      <c r="J120" s="21"/>
      <c r="K120" s="21"/>
      <c r="L120" s="21"/>
      <c r="M120" s="21"/>
      <c r="N120" s="21"/>
      <c r="O120" s="21"/>
      <c r="P120" s="21"/>
      <c r="Q120" s="21"/>
      <c r="R120" s="134"/>
      <c r="S120" s="134"/>
      <c r="T120" s="134"/>
      <c r="U120" s="134"/>
      <c r="V120" s="134"/>
      <c r="W120" s="134"/>
      <c r="X120" s="134"/>
      <c r="Y120" s="134"/>
      <c r="Z120" s="134"/>
      <c r="AA120" s="134"/>
      <c r="AB120" s="134"/>
      <c r="AC120" s="134"/>
      <c r="AD120" s="134"/>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ht="16.5" customHeight="1" x14ac:dyDescent="0.3">
      <c r="A121" s="22"/>
      <c r="B121" s="22"/>
      <c r="C121" s="22"/>
      <c r="D121" s="22"/>
      <c r="E121" s="21"/>
      <c r="F121" s="23"/>
      <c r="G121" s="21"/>
      <c r="H121" s="21"/>
      <c r="I121" s="21"/>
      <c r="J121" s="21"/>
      <c r="K121" s="21"/>
      <c r="L121" s="21"/>
      <c r="M121" s="21"/>
      <c r="N121" s="21"/>
      <c r="O121" s="21"/>
      <c r="P121" s="21"/>
      <c r="Q121" s="21"/>
      <c r="R121" s="134"/>
      <c r="S121" s="134"/>
      <c r="T121" s="134"/>
      <c r="U121" s="134"/>
      <c r="V121" s="134"/>
      <c r="W121" s="134"/>
      <c r="X121" s="134"/>
      <c r="Y121" s="134"/>
      <c r="Z121" s="134"/>
      <c r="AA121" s="134"/>
      <c r="AB121" s="134"/>
      <c r="AC121" s="134"/>
      <c r="AD121" s="134"/>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ht="16.5" customHeight="1" x14ac:dyDescent="0.3">
      <c r="A122" s="22"/>
      <c r="B122" s="22"/>
      <c r="C122" s="22"/>
      <c r="D122" s="22"/>
      <c r="E122" s="21"/>
      <c r="F122" s="23"/>
      <c r="G122" s="21"/>
      <c r="H122" s="21"/>
      <c r="I122" s="21"/>
      <c r="J122" s="21"/>
      <c r="K122" s="21"/>
      <c r="L122" s="21"/>
      <c r="M122" s="21"/>
      <c r="N122" s="21"/>
      <c r="O122" s="21"/>
      <c r="P122" s="21"/>
      <c r="Q122" s="21"/>
      <c r="R122" s="134"/>
      <c r="S122" s="134"/>
      <c r="T122" s="134"/>
      <c r="U122" s="134"/>
      <c r="V122" s="134"/>
      <c r="W122" s="134"/>
      <c r="X122" s="134"/>
      <c r="Y122" s="134"/>
      <c r="Z122" s="134"/>
      <c r="AA122" s="134"/>
      <c r="AB122" s="134"/>
      <c r="AC122" s="134"/>
      <c r="AD122" s="134"/>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ht="16.5" customHeight="1" x14ac:dyDescent="0.3">
      <c r="A123" s="22"/>
      <c r="B123" s="22"/>
      <c r="C123" s="22"/>
      <c r="D123" s="22"/>
      <c r="E123" s="21"/>
      <c r="F123" s="23"/>
      <c r="G123" s="21"/>
      <c r="H123" s="21"/>
      <c r="I123" s="21"/>
      <c r="J123" s="21"/>
      <c r="K123" s="21"/>
      <c r="L123" s="21"/>
      <c r="M123" s="21"/>
      <c r="N123" s="21"/>
      <c r="O123" s="21"/>
      <c r="P123" s="21"/>
      <c r="Q123" s="21"/>
      <c r="R123" s="134"/>
      <c r="S123" s="134"/>
      <c r="T123" s="134"/>
      <c r="U123" s="134"/>
      <c r="V123" s="134"/>
      <c r="W123" s="134"/>
      <c r="X123" s="134"/>
      <c r="Y123" s="134"/>
      <c r="Z123" s="134"/>
      <c r="AA123" s="134"/>
      <c r="AB123" s="134"/>
      <c r="AC123" s="134"/>
      <c r="AD123" s="134"/>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ht="16.5" customHeight="1" x14ac:dyDescent="0.3">
      <c r="A124" s="22"/>
      <c r="B124" s="22"/>
      <c r="C124" s="22"/>
      <c r="D124" s="22"/>
      <c r="E124" s="21"/>
      <c r="F124" s="23"/>
      <c r="G124" s="21"/>
      <c r="H124" s="21"/>
      <c r="I124" s="21"/>
      <c r="J124" s="21"/>
      <c r="K124" s="21"/>
      <c r="L124" s="21"/>
      <c r="M124" s="21"/>
      <c r="N124" s="21"/>
      <c r="O124" s="21"/>
      <c r="P124" s="21"/>
      <c r="Q124" s="21"/>
      <c r="R124" s="134"/>
      <c r="S124" s="134"/>
      <c r="T124" s="134"/>
      <c r="U124" s="134"/>
      <c r="V124" s="134"/>
      <c r="W124" s="134"/>
      <c r="X124" s="134"/>
      <c r="Y124" s="134"/>
      <c r="Z124" s="134"/>
      <c r="AA124" s="134"/>
      <c r="AB124" s="134"/>
      <c r="AC124" s="134"/>
      <c r="AD124" s="134"/>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row>
    <row r="125" spans="1:56" ht="16.5" customHeight="1" x14ac:dyDescent="0.3">
      <c r="A125" s="22"/>
      <c r="B125" s="22"/>
      <c r="C125" s="22"/>
      <c r="D125" s="22"/>
      <c r="E125" s="21"/>
      <c r="F125" s="23"/>
      <c r="G125" s="21"/>
      <c r="H125" s="21"/>
      <c r="I125" s="21"/>
      <c r="J125" s="21"/>
      <c r="K125" s="21"/>
      <c r="L125" s="21"/>
      <c r="M125" s="21"/>
      <c r="N125" s="21"/>
      <c r="O125" s="21"/>
      <c r="P125" s="21"/>
      <c r="Q125" s="21"/>
      <c r="R125" s="134"/>
      <c r="S125" s="134"/>
      <c r="T125" s="134"/>
      <c r="U125" s="134"/>
      <c r="V125" s="134"/>
      <c r="W125" s="134"/>
      <c r="X125" s="134"/>
      <c r="Y125" s="134"/>
      <c r="Z125" s="134"/>
      <c r="AA125" s="134"/>
      <c r="AB125" s="134"/>
      <c r="AC125" s="134"/>
      <c r="AD125" s="134"/>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row>
    <row r="126" spans="1:56" ht="16.5" customHeight="1" x14ac:dyDescent="0.3">
      <c r="A126" s="22"/>
      <c r="B126" s="22"/>
      <c r="C126" s="22"/>
      <c r="D126" s="22"/>
      <c r="E126" s="21"/>
      <c r="F126" s="23"/>
      <c r="G126" s="21"/>
      <c r="H126" s="21"/>
      <c r="I126" s="21"/>
      <c r="J126" s="21"/>
      <c r="K126" s="21"/>
      <c r="L126" s="21"/>
      <c r="M126" s="21"/>
      <c r="N126" s="21"/>
      <c r="O126" s="21"/>
      <c r="P126" s="21"/>
      <c r="Q126" s="21"/>
      <c r="R126" s="134"/>
      <c r="S126" s="134"/>
      <c r="T126" s="134"/>
      <c r="U126" s="134"/>
      <c r="V126" s="134"/>
      <c r="W126" s="134"/>
      <c r="X126" s="134"/>
      <c r="Y126" s="134"/>
      <c r="Z126" s="134"/>
      <c r="AA126" s="134"/>
      <c r="AB126" s="134"/>
      <c r="AC126" s="134"/>
      <c r="AD126" s="134"/>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row>
    <row r="127" spans="1:56" ht="16.5" customHeight="1" x14ac:dyDescent="0.3">
      <c r="A127" s="22"/>
      <c r="B127" s="22"/>
      <c r="C127" s="22"/>
      <c r="D127" s="22"/>
      <c r="E127" s="21"/>
      <c r="F127" s="23"/>
      <c r="G127" s="21"/>
      <c r="H127" s="21"/>
      <c r="I127" s="21"/>
      <c r="J127" s="21"/>
      <c r="K127" s="21"/>
      <c r="L127" s="21"/>
      <c r="M127" s="21"/>
      <c r="N127" s="21"/>
      <c r="O127" s="21"/>
      <c r="P127" s="21"/>
      <c r="Q127" s="21"/>
      <c r="R127" s="134"/>
      <c r="S127" s="134"/>
      <c r="T127" s="134"/>
      <c r="U127" s="134"/>
      <c r="V127" s="134"/>
      <c r="W127" s="134"/>
      <c r="X127" s="134"/>
      <c r="Y127" s="134"/>
      <c r="Z127" s="134"/>
      <c r="AA127" s="134"/>
      <c r="AB127" s="134"/>
      <c r="AC127" s="134"/>
      <c r="AD127" s="134"/>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row>
    <row r="128" spans="1:56" ht="16.5" customHeight="1" x14ac:dyDescent="0.3">
      <c r="A128" s="22"/>
      <c r="B128" s="22"/>
      <c r="C128" s="22"/>
      <c r="D128" s="22"/>
      <c r="E128" s="21"/>
      <c r="F128" s="23"/>
      <c r="G128" s="21"/>
      <c r="H128" s="21"/>
      <c r="I128" s="21"/>
      <c r="J128" s="21"/>
      <c r="K128" s="21"/>
      <c r="L128" s="21"/>
      <c r="M128" s="21"/>
      <c r="N128" s="21"/>
      <c r="O128" s="21"/>
      <c r="P128" s="21"/>
      <c r="Q128" s="21"/>
      <c r="R128" s="134"/>
      <c r="S128" s="134"/>
      <c r="T128" s="134"/>
      <c r="U128" s="134"/>
      <c r="V128" s="134"/>
      <c r="W128" s="134"/>
      <c r="X128" s="134"/>
      <c r="Y128" s="134"/>
      <c r="Z128" s="134"/>
      <c r="AA128" s="134"/>
      <c r="AB128" s="134"/>
      <c r="AC128" s="134"/>
      <c r="AD128" s="134"/>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row>
    <row r="129" spans="1:56" ht="16.5" customHeight="1" x14ac:dyDescent="0.3">
      <c r="A129" s="22"/>
      <c r="B129" s="22"/>
      <c r="C129" s="22"/>
      <c r="D129" s="22"/>
      <c r="E129" s="21"/>
      <c r="F129" s="23"/>
      <c r="G129" s="21"/>
      <c r="H129" s="21"/>
      <c r="I129" s="21"/>
      <c r="J129" s="21"/>
      <c r="K129" s="21"/>
      <c r="L129" s="21"/>
      <c r="M129" s="21"/>
      <c r="N129" s="21"/>
      <c r="O129" s="21"/>
      <c r="P129" s="21"/>
      <c r="Q129" s="21"/>
      <c r="R129" s="134"/>
      <c r="S129" s="134"/>
      <c r="T129" s="134"/>
      <c r="U129" s="134"/>
      <c r="V129" s="134"/>
      <c r="W129" s="134"/>
      <c r="X129" s="134"/>
      <c r="Y129" s="134"/>
      <c r="Z129" s="134"/>
      <c r="AA129" s="134"/>
      <c r="AB129" s="134"/>
      <c r="AC129" s="134"/>
      <c r="AD129" s="134"/>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ht="16.5" customHeight="1" x14ac:dyDescent="0.3">
      <c r="A130" s="22"/>
      <c r="B130" s="22"/>
      <c r="C130" s="22"/>
      <c r="D130" s="22"/>
      <c r="E130" s="21"/>
      <c r="F130" s="23"/>
      <c r="G130" s="21"/>
      <c r="H130" s="21"/>
      <c r="I130" s="21"/>
      <c r="J130" s="21"/>
      <c r="K130" s="21"/>
      <c r="L130" s="21"/>
      <c r="M130" s="21"/>
      <c r="N130" s="21"/>
      <c r="O130" s="21"/>
      <c r="P130" s="21"/>
      <c r="Q130" s="21"/>
      <c r="R130" s="134"/>
      <c r="S130" s="134"/>
      <c r="T130" s="134"/>
      <c r="U130" s="134"/>
      <c r="V130" s="134"/>
      <c r="W130" s="134"/>
      <c r="X130" s="134"/>
      <c r="Y130" s="134"/>
      <c r="Z130" s="134"/>
      <c r="AA130" s="134"/>
      <c r="AB130" s="134"/>
      <c r="AC130" s="134"/>
      <c r="AD130" s="134"/>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row>
    <row r="131" spans="1:56" ht="16.5" customHeight="1" x14ac:dyDescent="0.3">
      <c r="A131" s="22"/>
      <c r="B131" s="22"/>
      <c r="C131" s="22"/>
      <c r="D131" s="22"/>
      <c r="E131" s="21"/>
      <c r="F131" s="23"/>
      <c r="G131" s="21"/>
      <c r="H131" s="21"/>
      <c r="I131" s="21"/>
      <c r="J131" s="21"/>
      <c r="K131" s="21"/>
      <c r="L131" s="21"/>
      <c r="M131" s="21"/>
      <c r="N131" s="21"/>
      <c r="O131" s="21"/>
      <c r="P131" s="21"/>
      <c r="Q131" s="21"/>
      <c r="R131" s="134"/>
      <c r="S131" s="134"/>
      <c r="T131" s="134"/>
      <c r="U131" s="134"/>
      <c r="V131" s="134"/>
      <c r="W131" s="134"/>
      <c r="X131" s="134"/>
      <c r="Y131" s="134"/>
      <c r="Z131" s="134"/>
      <c r="AA131" s="134"/>
      <c r="AB131" s="134"/>
      <c r="AC131" s="134"/>
      <c r="AD131" s="134"/>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row>
    <row r="132" spans="1:56" ht="16.5" customHeight="1" x14ac:dyDescent="0.3">
      <c r="A132" s="22"/>
      <c r="B132" s="22"/>
      <c r="C132" s="22"/>
      <c r="D132" s="22"/>
      <c r="E132" s="21"/>
      <c r="F132" s="23"/>
      <c r="G132" s="21"/>
      <c r="H132" s="21"/>
      <c r="I132" s="21"/>
      <c r="J132" s="21"/>
      <c r="K132" s="21"/>
      <c r="L132" s="21"/>
      <c r="M132" s="21"/>
      <c r="N132" s="21"/>
      <c r="O132" s="21"/>
      <c r="P132" s="21"/>
      <c r="Q132" s="21"/>
      <c r="R132" s="134"/>
      <c r="S132" s="134"/>
      <c r="T132" s="134"/>
      <c r="U132" s="134"/>
      <c r="V132" s="134"/>
      <c r="W132" s="134"/>
      <c r="X132" s="134"/>
      <c r="Y132" s="134"/>
      <c r="Z132" s="134"/>
      <c r="AA132" s="134"/>
      <c r="AB132" s="134"/>
      <c r="AC132" s="134"/>
      <c r="AD132" s="134"/>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row>
    <row r="133" spans="1:56" ht="16.5" customHeight="1" x14ac:dyDescent="0.3">
      <c r="A133" s="22"/>
      <c r="B133" s="22"/>
      <c r="C133" s="22"/>
      <c r="D133" s="22"/>
      <c r="E133" s="21"/>
      <c r="F133" s="23"/>
      <c r="G133" s="21"/>
      <c r="H133" s="21"/>
      <c r="I133" s="21"/>
      <c r="J133" s="21"/>
      <c r="K133" s="21"/>
      <c r="L133" s="21"/>
      <c r="M133" s="21"/>
      <c r="N133" s="21"/>
      <c r="O133" s="21"/>
      <c r="P133" s="21"/>
      <c r="Q133" s="21"/>
      <c r="R133" s="134"/>
      <c r="S133" s="134"/>
      <c r="T133" s="134"/>
      <c r="U133" s="134"/>
      <c r="V133" s="134"/>
      <c r="W133" s="134"/>
      <c r="X133" s="134"/>
      <c r="Y133" s="134"/>
      <c r="Z133" s="134"/>
      <c r="AA133" s="134"/>
      <c r="AB133" s="134"/>
      <c r="AC133" s="134"/>
      <c r="AD133" s="134"/>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row>
    <row r="134" spans="1:56" ht="16.5" customHeight="1" x14ac:dyDescent="0.3">
      <c r="A134" s="22"/>
      <c r="B134" s="22"/>
      <c r="C134" s="22"/>
      <c r="D134" s="22"/>
      <c r="E134" s="21"/>
      <c r="F134" s="23"/>
      <c r="G134" s="21"/>
      <c r="H134" s="21"/>
      <c r="I134" s="21"/>
      <c r="J134" s="21"/>
      <c r="K134" s="21"/>
      <c r="L134" s="21"/>
      <c r="M134" s="21"/>
      <c r="N134" s="21"/>
      <c r="O134" s="21"/>
      <c r="P134" s="21"/>
      <c r="Q134" s="21"/>
      <c r="R134" s="134"/>
      <c r="S134" s="134"/>
      <c r="T134" s="134"/>
      <c r="U134" s="134"/>
      <c r="V134" s="134"/>
      <c r="W134" s="134"/>
      <c r="X134" s="134"/>
      <c r="Y134" s="134"/>
      <c r="Z134" s="134"/>
      <c r="AA134" s="134"/>
      <c r="AB134" s="134"/>
      <c r="AC134" s="134"/>
      <c r="AD134" s="134"/>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row>
    <row r="135" spans="1:56" ht="16.5" customHeight="1" x14ac:dyDescent="0.3">
      <c r="A135" s="22"/>
      <c r="B135" s="22"/>
      <c r="C135" s="22"/>
      <c r="D135" s="22"/>
      <c r="E135" s="21"/>
      <c r="F135" s="23"/>
      <c r="G135" s="21"/>
      <c r="H135" s="21"/>
      <c r="I135" s="21"/>
      <c r="J135" s="21"/>
      <c r="K135" s="21"/>
      <c r="L135" s="21"/>
      <c r="M135" s="21"/>
      <c r="N135" s="21"/>
      <c r="O135" s="21"/>
      <c r="P135" s="21"/>
      <c r="Q135" s="21"/>
      <c r="R135" s="134"/>
      <c r="S135" s="134"/>
      <c r="T135" s="134"/>
      <c r="U135" s="134"/>
      <c r="V135" s="134"/>
      <c r="W135" s="134"/>
      <c r="X135" s="134"/>
      <c r="Y135" s="134"/>
      <c r="Z135" s="134"/>
      <c r="AA135" s="134"/>
      <c r="AB135" s="134"/>
      <c r="AC135" s="134"/>
      <c r="AD135" s="134"/>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row>
    <row r="136" spans="1:56" ht="16.5" customHeight="1" x14ac:dyDescent="0.3">
      <c r="A136" s="22"/>
      <c r="B136" s="22"/>
      <c r="C136" s="22"/>
      <c r="D136" s="22"/>
      <c r="E136" s="21"/>
      <c r="F136" s="23"/>
      <c r="G136" s="21"/>
      <c r="H136" s="21"/>
      <c r="I136" s="21"/>
      <c r="J136" s="21"/>
      <c r="K136" s="21"/>
      <c r="L136" s="21"/>
      <c r="M136" s="21"/>
      <c r="N136" s="21"/>
      <c r="O136" s="21"/>
      <c r="P136" s="21"/>
      <c r="Q136" s="21"/>
      <c r="R136" s="134"/>
      <c r="S136" s="134"/>
      <c r="T136" s="134"/>
      <c r="U136" s="134"/>
      <c r="V136" s="134"/>
      <c r="W136" s="134"/>
      <c r="X136" s="134"/>
      <c r="Y136" s="134"/>
      <c r="Z136" s="134"/>
      <c r="AA136" s="134"/>
      <c r="AB136" s="134"/>
      <c r="AC136" s="134"/>
      <c r="AD136" s="134"/>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row>
    <row r="137" spans="1:56" ht="16.5" customHeight="1" x14ac:dyDescent="0.3">
      <c r="A137" s="22"/>
      <c r="B137" s="22"/>
      <c r="C137" s="22"/>
      <c r="D137" s="22"/>
      <c r="E137" s="21"/>
      <c r="F137" s="23"/>
      <c r="G137" s="21"/>
      <c r="H137" s="21"/>
      <c r="I137" s="21"/>
      <c r="J137" s="21"/>
      <c r="K137" s="21"/>
      <c r="L137" s="21"/>
      <c r="M137" s="21"/>
      <c r="N137" s="21"/>
      <c r="O137" s="21"/>
      <c r="P137" s="21"/>
      <c r="Q137" s="21"/>
      <c r="R137" s="134"/>
      <c r="S137" s="134"/>
      <c r="T137" s="134"/>
      <c r="U137" s="134"/>
      <c r="V137" s="134"/>
      <c r="W137" s="134"/>
      <c r="X137" s="134"/>
      <c r="Y137" s="134"/>
      <c r="Z137" s="134"/>
      <c r="AA137" s="134"/>
      <c r="AB137" s="134"/>
      <c r="AC137" s="134"/>
      <c r="AD137" s="134"/>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row>
    <row r="138" spans="1:56" ht="16.5" customHeight="1" x14ac:dyDescent="0.3">
      <c r="A138" s="22"/>
      <c r="B138" s="22"/>
      <c r="C138" s="22"/>
      <c r="D138" s="22"/>
      <c r="E138" s="21"/>
      <c r="F138" s="23"/>
      <c r="G138" s="21"/>
      <c r="H138" s="21"/>
      <c r="I138" s="21"/>
      <c r="J138" s="21"/>
      <c r="K138" s="21"/>
      <c r="L138" s="21"/>
      <c r="M138" s="21"/>
      <c r="N138" s="21"/>
      <c r="O138" s="21"/>
      <c r="P138" s="21"/>
      <c r="Q138" s="21"/>
      <c r="R138" s="134"/>
      <c r="S138" s="134"/>
      <c r="T138" s="134"/>
      <c r="U138" s="134"/>
      <c r="V138" s="134"/>
      <c r="W138" s="134"/>
      <c r="X138" s="134"/>
      <c r="Y138" s="134"/>
      <c r="Z138" s="134"/>
      <c r="AA138" s="134"/>
      <c r="AB138" s="134"/>
      <c r="AC138" s="134"/>
      <c r="AD138" s="134"/>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row>
    <row r="139" spans="1:56" ht="16.5" customHeight="1" x14ac:dyDescent="0.3">
      <c r="A139" s="22"/>
      <c r="B139" s="22"/>
      <c r="C139" s="22"/>
      <c r="D139" s="22"/>
      <c r="E139" s="21"/>
      <c r="F139" s="23"/>
      <c r="G139" s="21"/>
      <c r="H139" s="21"/>
      <c r="I139" s="21"/>
      <c r="J139" s="21"/>
      <c r="K139" s="21"/>
      <c r="L139" s="21"/>
      <c r="M139" s="21"/>
      <c r="N139" s="21"/>
      <c r="O139" s="21"/>
      <c r="P139" s="21"/>
      <c r="Q139" s="21"/>
      <c r="R139" s="134"/>
      <c r="S139" s="134"/>
      <c r="T139" s="134"/>
      <c r="U139" s="134"/>
      <c r="V139" s="134"/>
      <c r="W139" s="134"/>
      <c r="X139" s="134"/>
      <c r="Y139" s="134"/>
      <c r="Z139" s="134"/>
      <c r="AA139" s="134"/>
      <c r="AB139" s="134"/>
      <c r="AC139" s="134"/>
      <c r="AD139" s="134"/>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row>
    <row r="140" spans="1:56" ht="16.5" customHeight="1" x14ac:dyDescent="0.3">
      <c r="A140" s="22"/>
      <c r="B140" s="22"/>
      <c r="C140" s="22"/>
      <c r="D140" s="22"/>
      <c r="E140" s="21"/>
      <c r="F140" s="23"/>
      <c r="G140" s="21"/>
      <c r="H140" s="21"/>
      <c r="I140" s="21"/>
      <c r="J140" s="21"/>
      <c r="K140" s="21"/>
      <c r="L140" s="21"/>
      <c r="M140" s="21"/>
      <c r="N140" s="21"/>
      <c r="O140" s="21"/>
      <c r="P140" s="21"/>
      <c r="Q140" s="21"/>
      <c r="R140" s="134"/>
      <c r="S140" s="134"/>
      <c r="T140" s="134"/>
      <c r="U140" s="134"/>
      <c r="V140" s="134"/>
      <c r="W140" s="134"/>
      <c r="X140" s="134"/>
      <c r="Y140" s="134"/>
      <c r="Z140" s="134"/>
      <c r="AA140" s="134"/>
      <c r="AB140" s="134"/>
      <c r="AC140" s="134"/>
      <c r="AD140" s="134"/>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row>
    <row r="141" spans="1:56" ht="16.5" customHeight="1" x14ac:dyDescent="0.3">
      <c r="A141" s="22"/>
      <c r="B141" s="22"/>
      <c r="C141" s="22"/>
      <c r="D141" s="22"/>
      <c r="E141" s="21"/>
      <c r="F141" s="23"/>
      <c r="G141" s="21"/>
      <c r="H141" s="21"/>
      <c r="I141" s="21"/>
      <c r="J141" s="21"/>
      <c r="K141" s="21"/>
      <c r="L141" s="21"/>
      <c r="M141" s="21"/>
      <c r="N141" s="21"/>
      <c r="O141" s="21"/>
      <c r="P141" s="21"/>
      <c r="Q141" s="21"/>
      <c r="R141" s="134"/>
      <c r="S141" s="134"/>
      <c r="T141" s="134"/>
      <c r="U141" s="134"/>
      <c r="V141" s="134"/>
      <c r="W141" s="134"/>
      <c r="X141" s="134"/>
      <c r="Y141" s="134"/>
      <c r="Z141" s="134"/>
      <c r="AA141" s="134"/>
      <c r="AB141" s="134"/>
      <c r="AC141" s="134"/>
      <c r="AD141" s="134"/>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row>
    <row r="142" spans="1:56" ht="16.5" customHeight="1" x14ac:dyDescent="0.3">
      <c r="A142" s="22"/>
      <c r="B142" s="22"/>
      <c r="C142" s="22"/>
      <c r="D142" s="22"/>
      <c r="E142" s="21"/>
      <c r="F142" s="23"/>
      <c r="G142" s="21"/>
      <c r="H142" s="21"/>
      <c r="I142" s="21"/>
      <c r="J142" s="21"/>
      <c r="K142" s="21"/>
      <c r="L142" s="21"/>
      <c r="M142" s="21"/>
      <c r="N142" s="21"/>
      <c r="O142" s="21"/>
      <c r="P142" s="21"/>
      <c r="Q142" s="21"/>
      <c r="R142" s="134"/>
      <c r="S142" s="134"/>
      <c r="T142" s="134"/>
      <c r="U142" s="134"/>
      <c r="V142" s="134"/>
      <c r="W142" s="134"/>
      <c r="X142" s="134"/>
      <c r="Y142" s="134"/>
      <c r="Z142" s="134"/>
      <c r="AA142" s="134"/>
      <c r="AB142" s="134"/>
      <c r="AC142" s="134"/>
      <c r="AD142" s="134"/>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row>
    <row r="143" spans="1:56" ht="16.5" customHeight="1" x14ac:dyDescent="0.3">
      <c r="A143" s="22"/>
      <c r="B143" s="22"/>
      <c r="C143" s="22"/>
      <c r="D143" s="22"/>
      <c r="E143" s="21"/>
      <c r="F143" s="23"/>
      <c r="G143" s="21"/>
      <c r="H143" s="21"/>
      <c r="I143" s="21"/>
      <c r="J143" s="21"/>
      <c r="K143" s="21"/>
      <c r="L143" s="21"/>
      <c r="M143" s="21"/>
      <c r="N143" s="21"/>
      <c r="O143" s="21"/>
      <c r="P143" s="21"/>
      <c r="Q143" s="21"/>
      <c r="R143" s="134"/>
      <c r="S143" s="134"/>
      <c r="T143" s="134"/>
      <c r="U143" s="134"/>
      <c r="V143" s="134"/>
      <c r="W143" s="134"/>
      <c r="X143" s="134"/>
      <c r="Y143" s="134"/>
      <c r="Z143" s="134"/>
      <c r="AA143" s="134"/>
      <c r="AB143" s="134"/>
      <c r="AC143" s="134"/>
      <c r="AD143" s="134"/>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row>
    <row r="144" spans="1:56" ht="16.5" customHeight="1" x14ac:dyDescent="0.3">
      <c r="A144" s="22"/>
      <c r="B144" s="22"/>
      <c r="C144" s="22"/>
      <c r="D144" s="22"/>
      <c r="E144" s="21"/>
      <c r="F144" s="23"/>
      <c r="G144" s="21"/>
      <c r="H144" s="21"/>
      <c r="I144" s="21"/>
      <c r="J144" s="21"/>
      <c r="K144" s="21"/>
      <c r="L144" s="21"/>
      <c r="M144" s="21"/>
      <c r="N144" s="21"/>
      <c r="O144" s="21"/>
      <c r="P144" s="21"/>
      <c r="Q144" s="21"/>
      <c r="R144" s="134"/>
      <c r="S144" s="134"/>
      <c r="T144" s="134"/>
      <c r="U144" s="134"/>
      <c r="V144" s="134"/>
      <c r="W144" s="134"/>
      <c r="X144" s="134"/>
      <c r="Y144" s="134"/>
      <c r="Z144" s="134"/>
      <c r="AA144" s="134"/>
      <c r="AB144" s="134"/>
      <c r="AC144" s="134"/>
      <c r="AD144" s="134"/>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row>
    <row r="145" spans="1:56" ht="16.5" customHeight="1" x14ac:dyDescent="0.3">
      <c r="A145" s="22"/>
      <c r="B145" s="22"/>
      <c r="C145" s="22"/>
      <c r="D145" s="22"/>
      <c r="E145" s="21"/>
      <c r="F145" s="23"/>
      <c r="G145" s="21"/>
      <c r="H145" s="21"/>
      <c r="I145" s="21"/>
      <c r="J145" s="21"/>
      <c r="K145" s="21"/>
      <c r="L145" s="21"/>
      <c r="M145" s="21"/>
      <c r="N145" s="21"/>
      <c r="O145" s="21"/>
      <c r="P145" s="21"/>
      <c r="Q145" s="21"/>
      <c r="R145" s="134"/>
      <c r="S145" s="134"/>
      <c r="T145" s="134"/>
      <c r="U145" s="134"/>
      <c r="V145" s="134"/>
      <c r="W145" s="134"/>
      <c r="X145" s="134"/>
      <c r="Y145" s="134"/>
      <c r="Z145" s="134"/>
      <c r="AA145" s="134"/>
      <c r="AB145" s="134"/>
      <c r="AC145" s="134"/>
      <c r="AD145" s="134"/>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row>
    <row r="146" spans="1:56" ht="16.5" customHeight="1" x14ac:dyDescent="0.3">
      <c r="A146" s="22"/>
      <c r="B146" s="22"/>
      <c r="C146" s="22"/>
      <c r="D146" s="22"/>
      <c r="E146" s="21"/>
      <c r="F146" s="23"/>
      <c r="G146" s="21"/>
      <c r="H146" s="21"/>
      <c r="I146" s="21"/>
      <c r="J146" s="21"/>
      <c r="K146" s="21"/>
      <c r="L146" s="21"/>
      <c r="M146" s="21"/>
      <c r="N146" s="21"/>
      <c r="O146" s="21"/>
      <c r="P146" s="21"/>
      <c r="Q146" s="21"/>
      <c r="R146" s="134"/>
      <c r="S146" s="134"/>
      <c r="T146" s="134"/>
      <c r="U146" s="134"/>
      <c r="V146" s="134"/>
      <c r="W146" s="134"/>
      <c r="X146" s="134"/>
      <c r="Y146" s="134"/>
      <c r="Z146" s="134"/>
      <c r="AA146" s="134"/>
      <c r="AB146" s="134"/>
      <c r="AC146" s="134"/>
      <c r="AD146" s="134"/>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row>
    <row r="147" spans="1:56" ht="16.5" customHeight="1" x14ac:dyDescent="0.3">
      <c r="A147" s="22"/>
      <c r="B147" s="22"/>
      <c r="C147" s="22"/>
      <c r="D147" s="22"/>
      <c r="E147" s="21"/>
      <c r="F147" s="23"/>
      <c r="G147" s="21"/>
      <c r="H147" s="21"/>
      <c r="I147" s="21"/>
      <c r="J147" s="21"/>
      <c r="K147" s="21"/>
      <c r="L147" s="21"/>
      <c r="M147" s="21"/>
      <c r="N147" s="21"/>
      <c r="O147" s="21"/>
      <c r="P147" s="21"/>
      <c r="Q147" s="21"/>
      <c r="R147" s="134"/>
      <c r="S147" s="134"/>
      <c r="T147" s="134"/>
      <c r="U147" s="134"/>
      <c r="V147" s="134"/>
      <c r="W147" s="134"/>
      <c r="X147" s="134"/>
      <c r="Y147" s="134"/>
      <c r="Z147" s="134"/>
      <c r="AA147" s="134"/>
      <c r="AB147" s="134"/>
      <c r="AC147" s="134"/>
      <c r="AD147" s="134"/>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row>
    <row r="148" spans="1:56" ht="16.5" customHeight="1" x14ac:dyDescent="0.3">
      <c r="A148" s="22"/>
      <c r="B148" s="22"/>
      <c r="C148" s="22"/>
      <c r="D148" s="22"/>
      <c r="E148" s="21"/>
      <c r="F148" s="23"/>
      <c r="G148" s="21"/>
      <c r="H148" s="21"/>
      <c r="I148" s="21"/>
      <c r="J148" s="21"/>
      <c r="K148" s="21"/>
      <c r="L148" s="21"/>
      <c r="M148" s="21"/>
      <c r="N148" s="21"/>
      <c r="O148" s="21"/>
      <c r="P148" s="21"/>
      <c r="Q148" s="21"/>
      <c r="R148" s="134"/>
      <c r="S148" s="134"/>
      <c r="T148" s="134"/>
      <c r="U148" s="134"/>
      <c r="V148" s="134"/>
      <c r="W148" s="134"/>
      <c r="X148" s="134"/>
      <c r="Y148" s="134"/>
      <c r="Z148" s="134"/>
      <c r="AA148" s="134"/>
      <c r="AB148" s="134"/>
      <c r="AC148" s="134"/>
      <c r="AD148" s="134"/>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row>
    <row r="149" spans="1:56" ht="16.5" customHeight="1" x14ac:dyDescent="0.3">
      <c r="A149" s="22"/>
      <c r="B149" s="22"/>
      <c r="C149" s="22"/>
      <c r="D149" s="22"/>
      <c r="E149" s="21"/>
      <c r="F149" s="23"/>
      <c r="G149" s="21"/>
      <c r="H149" s="21"/>
      <c r="I149" s="21"/>
      <c r="J149" s="21"/>
      <c r="K149" s="21"/>
      <c r="L149" s="21"/>
      <c r="M149" s="21"/>
      <c r="N149" s="21"/>
      <c r="O149" s="21"/>
      <c r="P149" s="21"/>
      <c r="Q149" s="21"/>
      <c r="R149" s="134"/>
      <c r="S149" s="134"/>
      <c r="T149" s="134"/>
      <c r="U149" s="134"/>
      <c r="V149" s="134"/>
      <c r="W149" s="134"/>
      <c r="X149" s="134"/>
      <c r="Y149" s="134"/>
      <c r="Z149" s="134"/>
      <c r="AA149" s="134"/>
      <c r="AB149" s="134"/>
      <c r="AC149" s="134"/>
      <c r="AD149" s="134"/>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row>
    <row r="150" spans="1:56" ht="16.5" customHeight="1" x14ac:dyDescent="0.3">
      <c r="A150" s="22"/>
      <c r="B150" s="22"/>
      <c r="C150" s="22"/>
      <c r="D150" s="22"/>
      <c r="E150" s="21"/>
      <c r="F150" s="23"/>
      <c r="G150" s="21"/>
      <c r="H150" s="21"/>
      <c r="I150" s="21"/>
      <c r="J150" s="21"/>
      <c r="K150" s="21"/>
      <c r="L150" s="21"/>
      <c r="M150" s="21"/>
      <c r="N150" s="21"/>
      <c r="O150" s="21"/>
      <c r="P150" s="21"/>
      <c r="Q150" s="21"/>
      <c r="R150" s="134"/>
      <c r="S150" s="134"/>
      <c r="T150" s="134"/>
      <c r="U150" s="134"/>
      <c r="V150" s="134"/>
      <c r="W150" s="134"/>
      <c r="X150" s="134"/>
      <c r="Y150" s="134"/>
      <c r="Z150" s="134"/>
      <c r="AA150" s="134"/>
      <c r="AB150" s="134"/>
      <c r="AC150" s="134"/>
      <c r="AD150" s="134"/>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ht="16.5" customHeight="1" x14ac:dyDescent="0.3">
      <c r="A151" s="22"/>
      <c r="B151" s="22"/>
      <c r="C151" s="22"/>
      <c r="D151" s="22"/>
      <c r="E151" s="21"/>
      <c r="F151" s="23"/>
      <c r="G151" s="21"/>
      <c r="H151" s="21"/>
      <c r="I151" s="21"/>
      <c r="J151" s="21"/>
      <c r="K151" s="21"/>
      <c r="L151" s="21"/>
      <c r="M151" s="21"/>
      <c r="N151" s="21"/>
      <c r="O151" s="21"/>
      <c r="P151" s="21"/>
      <c r="Q151" s="21"/>
      <c r="R151" s="134"/>
      <c r="S151" s="134"/>
      <c r="T151" s="134"/>
      <c r="U151" s="134"/>
      <c r="V151" s="134"/>
      <c r="W151" s="134"/>
      <c r="X151" s="134"/>
      <c r="Y151" s="134"/>
      <c r="Z151" s="134"/>
      <c r="AA151" s="134"/>
      <c r="AB151" s="134"/>
      <c r="AC151" s="134"/>
      <c r="AD151" s="134"/>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row>
    <row r="152" spans="1:56" ht="16.5" customHeight="1" x14ac:dyDescent="0.3">
      <c r="A152" s="22"/>
      <c r="B152" s="22"/>
      <c r="C152" s="22"/>
      <c r="D152" s="22"/>
      <c r="E152" s="21"/>
      <c r="F152" s="23"/>
      <c r="G152" s="21"/>
      <c r="H152" s="21"/>
      <c r="I152" s="21"/>
      <c r="J152" s="21"/>
      <c r="K152" s="21"/>
      <c r="L152" s="21"/>
      <c r="M152" s="21"/>
      <c r="N152" s="21"/>
      <c r="O152" s="21"/>
      <c r="P152" s="21"/>
      <c r="Q152" s="21"/>
      <c r="R152" s="134"/>
      <c r="S152" s="134"/>
      <c r="T152" s="134"/>
      <c r="U152" s="134"/>
      <c r="V152" s="134"/>
      <c r="W152" s="134"/>
      <c r="X152" s="134"/>
      <c r="Y152" s="134"/>
      <c r="Z152" s="134"/>
      <c r="AA152" s="134"/>
      <c r="AB152" s="134"/>
      <c r="AC152" s="134"/>
      <c r="AD152" s="134"/>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row>
    <row r="153" spans="1:56" ht="16.5" customHeight="1" x14ac:dyDescent="0.3">
      <c r="A153" s="22"/>
      <c r="B153" s="22"/>
      <c r="C153" s="22"/>
      <c r="D153" s="22"/>
      <c r="E153" s="21"/>
      <c r="F153" s="23"/>
      <c r="G153" s="21"/>
      <c r="H153" s="21"/>
      <c r="I153" s="21"/>
      <c r="J153" s="21"/>
      <c r="K153" s="21"/>
      <c r="L153" s="21"/>
      <c r="M153" s="21"/>
      <c r="N153" s="21"/>
      <c r="O153" s="21"/>
      <c r="P153" s="21"/>
      <c r="Q153" s="21"/>
      <c r="R153" s="134"/>
      <c r="S153" s="134"/>
      <c r="T153" s="134"/>
      <c r="U153" s="134"/>
      <c r="V153" s="134"/>
      <c r="W153" s="134"/>
      <c r="X153" s="134"/>
      <c r="Y153" s="134"/>
      <c r="Z153" s="134"/>
      <c r="AA153" s="134"/>
      <c r="AB153" s="134"/>
      <c r="AC153" s="134"/>
      <c r="AD153" s="134"/>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row>
    <row r="154" spans="1:56" ht="16.5" customHeight="1" x14ac:dyDescent="0.3">
      <c r="A154" s="22"/>
      <c r="B154" s="22"/>
      <c r="C154" s="22"/>
      <c r="D154" s="22"/>
      <c r="E154" s="21"/>
      <c r="F154" s="23"/>
      <c r="G154" s="21"/>
      <c r="H154" s="21"/>
      <c r="I154" s="21"/>
      <c r="J154" s="21"/>
      <c r="K154" s="21"/>
      <c r="L154" s="21"/>
      <c r="M154" s="21"/>
      <c r="N154" s="21"/>
      <c r="O154" s="21"/>
      <c r="P154" s="21"/>
      <c r="Q154" s="21"/>
      <c r="R154" s="134"/>
      <c r="S154" s="134"/>
      <c r="T154" s="134"/>
      <c r="U154" s="134"/>
      <c r="V154" s="134"/>
      <c r="W154" s="134"/>
      <c r="X154" s="134"/>
      <c r="Y154" s="134"/>
      <c r="Z154" s="134"/>
      <c r="AA154" s="134"/>
      <c r="AB154" s="134"/>
      <c r="AC154" s="134"/>
      <c r="AD154" s="134"/>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row>
    <row r="155" spans="1:56" ht="16.5" customHeight="1" x14ac:dyDescent="0.3">
      <c r="A155" s="22"/>
      <c r="B155" s="22"/>
      <c r="C155" s="22"/>
      <c r="D155" s="22"/>
      <c r="E155" s="21"/>
      <c r="F155" s="23"/>
      <c r="G155" s="21"/>
      <c r="H155" s="21"/>
      <c r="I155" s="21"/>
      <c r="J155" s="21"/>
      <c r="K155" s="21"/>
      <c r="L155" s="21"/>
      <c r="M155" s="21"/>
      <c r="N155" s="21"/>
      <c r="O155" s="21"/>
      <c r="P155" s="21"/>
      <c r="Q155" s="21"/>
      <c r="R155" s="134"/>
      <c r="S155" s="134"/>
      <c r="T155" s="134"/>
      <c r="U155" s="134"/>
      <c r="V155" s="134"/>
      <c r="W155" s="134"/>
      <c r="X155" s="134"/>
      <c r="Y155" s="134"/>
      <c r="Z155" s="134"/>
      <c r="AA155" s="134"/>
      <c r="AB155" s="134"/>
      <c r="AC155" s="134"/>
      <c r="AD155" s="134"/>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row>
    <row r="156" spans="1:56" ht="16.5" customHeight="1" x14ac:dyDescent="0.3">
      <c r="A156" s="22"/>
      <c r="B156" s="22"/>
      <c r="C156" s="22"/>
      <c r="D156" s="22"/>
      <c r="E156" s="21"/>
      <c r="F156" s="23"/>
      <c r="G156" s="21"/>
      <c r="H156" s="21"/>
      <c r="I156" s="21"/>
      <c r="J156" s="21"/>
      <c r="K156" s="21"/>
      <c r="L156" s="21"/>
      <c r="M156" s="21"/>
      <c r="N156" s="21"/>
      <c r="O156" s="21"/>
      <c r="P156" s="21"/>
      <c r="Q156" s="21"/>
      <c r="R156" s="134"/>
      <c r="S156" s="134"/>
      <c r="T156" s="134"/>
      <c r="U156" s="134"/>
      <c r="V156" s="134"/>
      <c r="W156" s="134"/>
      <c r="X156" s="134"/>
      <c r="Y156" s="134"/>
      <c r="Z156" s="134"/>
      <c r="AA156" s="134"/>
      <c r="AB156" s="134"/>
      <c r="AC156" s="134"/>
      <c r="AD156" s="134"/>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row>
    <row r="157" spans="1:56" ht="16.5" customHeight="1" x14ac:dyDescent="0.3">
      <c r="A157" s="22"/>
      <c r="B157" s="22"/>
      <c r="C157" s="22"/>
      <c r="D157" s="22"/>
      <c r="E157" s="21"/>
      <c r="F157" s="23"/>
      <c r="G157" s="21"/>
      <c r="H157" s="21"/>
      <c r="I157" s="21"/>
      <c r="J157" s="21"/>
      <c r="K157" s="21"/>
      <c r="L157" s="21"/>
      <c r="M157" s="21"/>
      <c r="N157" s="21"/>
      <c r="O157" s="21"/>
      <c r="P157" s="21"/>
      <c r="Q157" s="21"/>
      <c r="R157" s="134"/>
      <c r="S157" s="134"/>
      <c r="T157" s="134"/>
      <c r="U157" s="134"/>
      <c r="V157" s="134"/>
      <c r="W157" s="134"/>
      <c r="X157" s="134"/>
      <c r="Y157" s="134"/>
      <c r="Z157" s="134"/>
      <c r="AA157" s="134"/>
      <c r="AB157" s="134"/>
      <c r="AC157" s="134"/>
      <c r="AD157" s="134"/>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row>
    <row r="158" spans="1:56" ht="16.5" customHeight="1" x14ac:dyDescent="0.3">
      <c r="A158" s="22"/>
      <c r="B158" s="22"/>
      <c r="C158" s="22"/>
      <c r="D158" s="22"/>
      <c r="E158" s="21"/>
      <c r="F158" s="23"/>
      <c r="G158" s="21"/>
      <c r="H158" s="21"/>
      <c r="I158" s="21"/>
      <c r="J158" s="21"/>
      <c r="K158" s="21"/>
      <c r="L158" s="21"/>
      <c r="M158" s="21"/>
      <c r="N158" s="21"/>
      <c r="O158" s="21"/>
      <c r="P158" s="21"/>
      <c r="Q158" s="21"/>
      <c r="R158" s="134"/>
      <c r="S158" s="134"/>
      <c r="T158" s="134"/>
      <c r="U158" s="134"/>
      <c r="V158" s="134"/>
      <c r="W158" s="134"/>
      <c r="X158" s="134"/>
      <c r="Y158" s="134"/>
      <c r="Z158" s="134"/>
      <c r="AA158" s="134"/>
      <c r="AB158" s="134"/>
      <c r="AC158" s="134"/>
      <c r="AD158" s="134"/>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row>
    <row r="159" spans="1:56" ht="16.5" customHeight="1" x14ac:dyDescent="0.3">
      <c r="A159" s="22"/>
      <c r="B159" s="22"/>
      <c r="C159" s="22"/>
      <c r="D159" s="22"/>
      <c r="E159" s="21"/>
      <c r="F159" s="23"/>
      <c r="G159" s="21"/>
      <c r="H159" s="21"/>
      <c r="I159" s="21"/>
      <c r="J159" s="21"/>
      <c r="K159" s="21"/>
      <c r="L159" s="21"/>
      <c r="M159" s="21"/>
      <c r="N159" s="21"/>
      <c r="O159" s="21"/>
      <c r="P159" s="21"/>
      <c r="Q159" s="21"/>
      <c r="R159" s="134"/>
      <c r="S159" s="134"/>
      <c r="T159" s="134"/>
      <c r="U159" s="134"/>
      <c r="V159" s="134"/>
      <c r="W159" s="134"/>
      <c r="X159" s="134"/>
      <c r="Y159" s="134"/>
      <c r="Z159" s="134"/>
      <c r="AA159" s="134"/>
      <c r="AB159" s="134"/>
      <c r="AC159" s="134"/>
      <c r="AD159" s="134"/>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row>
    <row r="160" spans="1:56" ht="16.5" customHeight="1" x14ac:dyDescent="0.3">
      <c r="A160" s="22"/>
      <c r="B160" s="22"/>
      <c r="C160" s="22"/>
      <c r="D160" s="22"/>
      <c r="E160" s="21"/>
      <c r="F160" s="23"/>
      <c r="G160" s="21"/>
      <c r="H160" s="21"/>
      <c r="I160" s="21"/>
      <c r="J160" s="21"/>
      <c r="K160" s="21"/>
      <c r="L160" s="21"/>
      <c r="M160" s="21"/>
      <c r="N160" s="21"/>
      <c r="O160" s="21"/>
      <c r="P160" s="21"/>
      <c r="Q160" s="21"/>
      <c r="R160" s="134"/>
      <c r="S160" s="134"/>
      <c r="T160" s="134"/>
      <c r="U160" s="134"/>
      <c r="V160" s="134"/>
      <c r="W160" s="134"/>
      <c r="X160" s="134"/>
      <c r="Y160" s="134"/>
      <c r="Z160" s="134"/>
      <c r="AA160" s="134"/>
      <c r="AB160" s="134"/>
      <c r="AC160" s="134"/>
      <c r="AD160" s="134"/>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row>
    <row r="161" spans="1:56" ht="16.5" customHeight="1" x14ac:dyDescent="0.3">
      <c r="A161" s="22"/>
      <c r="B161" s="22"/>
      <c r="C161" s="22"/>
      <c r="D161" s="22"/>
      <c r="E161" s="21"/>
      <c r="F161" s="23"/>
      <c r="G161" s="21"/>
      <c r="H161" s="21"/>
      <c r="I161" s="21"/>
      <c r="J161" s="21"/>
      <c r="K161" s="21"/>
      <c r="L161" s="21"/>
      <c r="M161" s="21"/>
      <c r="N161" s="21"/>
      <c r="O161" s="21"/>
      <c r="P161" s="21"/>
      <c r="Q161" s="21"/>
      <c r="R161" s="134"/>
      <c r="S161" s="134"/>
      <c r="T161" s="134"/>
      <c r="U161" s="134"/>
      <c r="V161" s="134"/>
      <c r="W161" s="134"/>
      <c r="X161" s="134"/>
      <c r="Y161" s="134"/>
      <c r="Z161" s="134"/>
      <c r="AA161" s="134"/>
      <c r="AB161" s="134"/>
      <c r="AC161" s="134"/>
      <c r="AD161" s="134"/>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row>
    <row r="162" spans="1:56" ht="16.5" customHeight="1" x14ac:dyDescent="0.3">
      <c r="A162" s="22"/>
      <c r="B162" s="22"/>
      <c r="C162" s="22"/>
      <c r="D162" s="22"/>
      <c r="E162" s="21"/>
      <c r="F162" s="23"/>
      <c r="G162" s="21"/>
      <c r="H162" s="21"/>
      <c r="I162" s="21"/>
      <c r="J162" s="21"/>
      <c r="K162" s="21"/>
      <c r="L162" s="21"/>
      <c r="M162" s="21"/>
      <c r="N162" s="21"/>
      <c r="O162" s="21"/>
      <c r="P162" s="21"/>
      <c r="Q162" s="21"/>
      <c r="R162" s="134"/>
      <c r="S162" s="134"/>
      <c r="T162" s="134"/>
      <c r="U162" s="134"/>
      <c r="V162" s="134"/>
      <c r="W162" s="134"/>
      <c r="X162" s="134"/>
      <c r="Y162" s="134"/>
      <c r="Z162" s="134"/>
      <c r="AA162" s="134"/>
      <c r="AB162" s="134"/>
      <c r="AC162" s="134"/>
      <c r="AD162" s="134"/>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row>
    <row r="163" spans="1:56" ht="16.5" customHeight="1" x14ac:dyDescent="0.3">
      <c r="A163" s="22"/>
      <c r="B163" s="22"/>
      <c r="C163" s="22"/>
      <c r="D163" s="22"/>
      <c r="E163" s="21"/>
      <c r="F163" s="23"/>
      <c r="G163" s="21"/>
      <c r="H163" s="21"/>
      <c r="I163" s="21"/>
      <c r="J163" s="21"/>
      <c r="K163" s="21"/>
      <c r="L163" s="21"/>
      <c r="M163" s="21"/>
      <c r="N163" s="21"/>
      <c r="O163" s="21"/>
      <c r="P163" s="21"/>
      <c r="Q163" s="21"/>
      <c r="R163" s="134"/>
      <c r="S163" s="134"/>
      <c r="T163" s="134"/>
      <c r="U163" s="134"/>
      <c r="V163" s="134"/>
      <c r="W163" s="134"/>
      <c r="X163" s="134"/>
      <c r="Y163" s="134"/>
      <c r="Z163" s="134"/>
      <c r="AA163" s="134"/>
      <c r="AB163" s="134"/>
      <c r="AC163" s="134"/>
      <c r="AD163" s="134"/>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row>
    <row r="164" spans="1:56" ht="16.5" customHeight="1" x14ac:dyDescent="0.3">
      <c r="A164" s="22"/>
      <c r="B164" s="22"/>
      <c r="C164" s="22"/>
      <c r="D164" s="22"/>
      <c r="E164" s="21"/>
      <c r="F164" s="23"/>
      <c r="G164" s="21"/>
      <c r="H164" s="21"/>
      <c r="I164" s="21"/>
      <c r="J164" s="21"/>
      <c r="K164" s="21"/>
      <c r="L164" s="21"/>
      <c r="M164" s="21"/>
      <c r="N164" s="21"/>
      <c r="O164" s="21"/>
      <c r="P164" s="21"/>
      <c r="Q164" s="21"/>
      <c r="R164" s="134"/>
      <c r="S164" s="134"/>
      <c r="T164" s="134"/>
      <c r="U164" s="134"/>
      <c r="V164" s="134"/>
      <c r="W164" s="134"/>
      <c r="X164" s="134"/>
      <c r="Y164" s="134"/>
      <c r="Z164" s="134"/>
      <c r="AA164" s="134"/>
      <c r="AB164" s="134"/>
      <c r="AC164" s="134"/>
      <c r="AD164" s="134"/>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row>
    <row r="165" spans="1:56" ht="16.5" customHeight="1" x14ac:dyDescent="0.3">
      <c r="A165" s="22"/>
      <c r="B165" s="22"/>
      <c r="C165" s="22"/>
      <c r="D165" s="22"/>
      <c r="E165" s="21"/>
      <c r="F165" s="23"/>
      <c r="G165" s="21"/>
      <c r="H165" s="21"/>
      <c r="I165" s="21"/>
      <c r="J165" s="21"/>
      <c r="K165" s="21"/>
      <c r="L165" s="21"/>
      <c r="M165" s="21"/>
      <c r="N165" s="21"/>
      <c r="O165" s="21"/>
      <c r="P165" s="21"/>
      <c r="Q165" s="21"/>
      <c r="R165" s="134"/>
      <c r="S165" s="134"/>
      <c r="T165" s="134"/>
      <c r="U165" s="134"/>
      <c r="V165" s="134"/>
      <c r="W165" s="134"/>
      <c r="X165" s="134"/>
      <c r="Y165" s="134"/>
      <c r="Z165" s="134"/>
      <c r="AA165" s="134"/>
      <c r="AB165" s="134"/>
      <c r="AC165" s="134"/>
      <c r="AD165" s="134"/>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row>
    <row r="166" spans="1:56" ht="16.5" customHeight="1" x14ac:dyDescent="0.3">
      <c r="A166" s="22"/>
      <c r="B166" s="22"/>
      <c r="C166" s="22"/>
      <c r="D166" s="22"/>
      <c r="E166" s="21"/>
      <c r="F166" s="23"/>
      <c r="G166" s="21"/>
      <c r="H166" s="21"/>
      <c r="I166" s="21"/>
      <c r="J166" s="21"/>
      <c r="K166" s="21"/>
      <c r="L166" s="21"/>
      <c r="M166" s="21"/>
      <c r="N166" s="21"/>
      <c r="O166" s="21"/>
      <c r="P166" s="21"/>
      <c r="Q166" s="21"/>
      <c r="R166" s="134"/>
      <c r="S166" s="134"/>
      <c r="T166" s="134"/>
      <c r="U166" s="134"/>
      <c r="V166" s="134"/>
      <c r="W166" s="134"/>
      <c r="X166" s="134"/>
      <c r="Y166" s="134"/>
      <c r="Z166" s="134"/>
      <c r="AA166" s="134"/>
      <c r="AB166" s="134"/>
      <c r="AC166" s="134"/>
      <c r="AD166" s="134"/>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row>
    <row r="167" spans="1:56" ht="16.5" customHeight="1" x14ac:dyDescent="0.3">
      <c r="A167" s="22"/>
      <c r="B167" s="22"/>
      <c r="C167" s="22"/>
      <c r="D167" s="22"/>
      <c r="E167" s="21"/>
      <c r="F167" s="23"/>
      <c r="G167" s="21"/>
      <c r="H167" s="21"/>
      <c r="I167" s="21"/>
      <c r="J167" s="21"/>
      <c r="K167" s="21"/>
      <c r="L167" s="21"/>
      <c r="M167" s="21"/>
      <c r="N167" s="21"/>
      <c r="O167" s="21"/>
      <c r="P167" s="21"/>
      <c r="Q167" s="21"/>
      <c r="R167" s="134"/>
      <c r="S167" s="134"/>
      <c r="T167" s="134"/>
      <c r="U167" s="134"/>
      <c r="V167" s="134"/>
      <c r="W167" s="134"/>
      <c r="X167" s="134"/>
      <c r="Y167" s="134"/>
      <c r="Z167" s="134"/>
      <c r="AA167" s="134"/>
      <c r="AB167" s="134"/>
      <c r="AC167" s="134"/>
      <c r="AD167" s="134"/>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row>
    <row r="168" spans="1:56" ht="16.5" customHeight="1" x14ac:dyDescent="0.3">
      <c r="A168" s="22"/>
      <c r="B168" s="22"/>
      <c r="C168" s="22"/>
      <c r="D168" s="22"/>
      <c r="E168" s="21"/>
      <c r="F168" s="23"/>
      <c r="G168" s="21"/>
      <c r="H168" s="21"/>
      <c r="I168" s="21"/>
      <c r="J168" s="21"/>
      <c r="K168" s="21"/>
      <c r="L168" s="21"/>
      <c r="M168" s="21"/>
      <c r="N168" s="21"/>
      <c r="O168" s="21"/>
      <c r="P168" s="21"/>
      <c r="Q168" s="21"/>
      <c r="R168" s="134"/>
      <c r="S168" s="134"/>
      <c r="T168" s="134"/>
      <c r="U168" s="134"/>
      <c r="V168" s="134"/>
      <c r="W168" s="134"/>
      <c r="X168" s="134"/>
      <c r="Y168" s="134"/>
      <c r="Z168" s="134"/>
      <c r="AA168" s="134"/>
      <c r="AB168" s="134"/>
      <c r="AC168" s="134"/>
      <c r="AD168" s="134"/>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row>
    <row r="169" spans="1:56" ht="16.5" customHeight="1" x14ac:dyDescent="0.3">
      <c r="A169" s="22"/>
      <c r="B169" s="22"/>
      <c r="C169" s="22"/>
      <c r="D169" s="22"/>
      <c r="E169" s="21"/>
      <c r="F169" s="23"/>
      <c r="G169" s="21"/>
      <c r="H169" s="21"/>
      <c r="I169" s="21"/>
      <c r="J169" s="21"/>
      <c r="K169" s="21"/>
      <c r="L169" s="21"/>
      <c r="M169" s="21"/>
      <c r="N169" s="21"/>
      <c r="O169" s="21"/>
      <c r="P169" s="21"/>
      <c r="Q169" s="21"/>
      <c r="R169" s="134"/>
      <c r="S169" s="134"/>
      <c r="T169" s="134"/>
      <c r="U169" s="134"/>
      <c r="V169" s="134"/>
      <c r="W169" s="134"/>
      <c r="X169" s="134"/>
      <c r="Y169" s="134"/>
      <c r="Z169" s="134"/>
      <c r="AA169" s="134"/>
      <c r="AB169" s="134"/>
      <c r="AC169" s="134"/>
      <c r="AD169" s="134"/>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row>
    <row r="170" spans="1:56" ht="16.5" customHeight="1" x14ac:dyDescent="0.3">
      <c r="A170" s="22"/>
      <c r="B170" s="22"/>
      <c r="C170" s="22"/>
      <c r="D170" s="22"/>
      <c r="E170" s="21"/>
      <c r="F170" s="23"/>
      <c r="G170" s="21"/>
      <c r="H170" s="21"/>
      <c r="I170" s="21"/>
      <c r="J170" s="21"/>
      <c r="K170" s="21"/>
      <c r="L170" s="21"/>
      <c r="M170" s="21"/>
      <c r="N170" s="21"/>
      <c r="O170" s="21"/>
      <c r="P170" s="21"/>
      <c r="Q170" s="21"/>
      <c r="R170" s="134"/>
      <c r="S170" s="134"/>
      <c r="T170" s="134"/>
      <c r="U170" s="134"/>
      <c r="V170" s="134"/>
      <c r="W170" s="134"/>
      <c r="X170" s="134"/>
      <c r="Y170" s="134"/>
      <c r="Z170" s="134"/>
      <c r="AA170" s="134"/>
      <c r="AB170" s="134"/>
      <c r="AC170" s="134"/>
      <c r="AD170" s="134"/>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row>
    <row r="171" spans="1:56" ht="16.5" customHeight="1" x14ac:dyDescent="0.3">
      <c r="A171" s="22"/>
      <c r="B171" s="22"/>
      <c r="C171" s="22"/>
      <c r="D171" s="22"/>
      <c r="E171" s="21"/>
      <c r="F171" s="23"/>
      <c r="G171" s="21"/>
      <c r="H171" s="21"/>
      <c r="I171" s="21"/>
      <c r="J171" s="21"/>
      <c r="K171" s="21"/>
      <c r="L171" s="21"/>
      <c r="M171" s="21"/>
      <c r="N171" s="21"/>
      <c r="O171" s="21"/>
      <c r="P171" s="21"/>
      <c r="Q171" s="21"/>
      <c r="R171" s="134"/>
      <c r="S171" s="134"/>
      <c r="T171" s="134"/>
      <c r="U171" s="134"/>
      <c r="V171" s="134"/>
      <c r="W171" s="134"/>
      <c r="X171" s="134"/>
      <c r="Y171" s="134"/>
      <c r="Z171" s="134"/>
      <c r="AA171" s="134"/>
      <c r="AB171" s="134"/>
      <c r="AC171" s="134"/>
      <c r="AD171" s="134"/>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ht="16.5" customHeight="1" x14ac:dyDescent="0.3">
      <c r="A172" s="22"/>
      <c r="B172" s="22"/>
      <c r="C172" s="22"/>
      <c r="D172" s="22"/>
      <c r="E172" s="21"/>
      <c r="F172" s="23"/>
      <c r="G172" s="21"/>
      <c r="H172" s="21"/>
      <c r="I172" s="21"/>
      <c r="J172" s="21"/>
      <c r="K172" s="21"/>
      <c r="L172" s="21"/>
      <c r="M172" s="21"/>
      <c r="N172" s="21"/>
      <c r="O172" s="21"/>
      <c r="P172" s="21"/>
      <c r="Q172" s="21"/>
      <c r="R172" s="134"/>
      <c r="S172" s="134"/>
      <c r="T172" s="134"/>
      <c r="U172" s="134"/>
      <c r="V172" s="134"/>
      <c r="W172" s="134"/>
      <c r="X172" s="134"/>
      <c r="Y172" s="134"/>
      <c r="Z172" s="134"/>
      <c r="AA172" s="134"/>
      <c r="AB172" s="134"/>
      <c r="AC172" s="134"/>
      <c r="AD172" s="134"/>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row>
    <row r="173" spans="1:56" ht="16.5" customHeight="1" x14ac:dyDescent="0.3">
      <c r="A173" s="22"/>
      <c r="B173" s="22"/>
      <c r="C173" s="22"/>
      <c r="D173" s="22"/>
      <c r="E173" s="21"/>
      <c r="F173" s="23"/>
      <c r="G173" s="21"/>
      <c r="H173" s="21"/>
      <c r="I173" s="21"/>
      <c r="J173" s="21"/>
      <c r="K173" s="21"/>
      <c r="L173" s="21"/>
      <c r="M173" s="21"/>
      <c r="N173" s="21"/>
      <c r="O173" s="21"/>
      <c r="P173" s="21"/>
      <c r="Q173" s="21"/>
      <c r="R173" s="134"/>
      <c r="S173" s="134"/>
      <c r="T173" s="134"/>
      <c r="U173" s="134"/>
      <c r="V173" s="134"/>
      <c r="W173" s="134"/>
      <c r="X173" s="134"/>
      <c r="Y173" s="134"/>
      <c r="Z173" s="134"/>
      <c r="AA173" s="134"/>
      <c r="AB173" s="134"/>
      <c r="AC173" s="134"/>
      <c r="AD173" s="134"/>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row>
    <row r="174" spans="1:56" ht="16.5" customHeight="1" x14ac:dyDescent="0.3">
      <c r="A174" s="22"/>
      <c r="B174" s="22"/>
      <c r="C174" s="22"/>
      <c r="D174" s="22"/>
      <c r="E174" s="21"/>
      <c r="F174" s="23"/>
      <c r="G174" s="21"/>
      <c r="H174" s="21"/>
      <c r="I174" s="21"/>
      <c r="J174" s="21"/>
      <c r="K174" s="21"/>
      <c r="L174" s="21"/>
      <c r="M174" s="21"/>
      <c r="N174" s="21"/>
      <c r="O174" s="21"/>
      <c r="P174" s="21"/>
      <c r="Q174" s="21"/>
      <c r="R174" s="134"/>
      <c r="S174" s="134"/>
      <c r="T174" s="134"/>
      <c r="U174" s="134"/>
      <c r="V174" s="134"/>
      <c r="W174" s="134"/>
      <c r="X174" s="134"/>
      <c r="Y174" s="134"/>
      <c r="Z174" s="134"/>
      <c r="AA174" s="134"/>
      <c r="AB174" s="134"/>
      <c r="AC174" s="134"/>
      <c r="AD174" s="134"/>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ht="16.5" customHeight="1" x14ac:dyDescent="0.3">
      <c r="A175" s="22"/>
      <c r="B175" s="22"/>
      <c r="C175" s="22"/>
      <c r="D175" s="22"/>
      <c r="E175" s="21"/>
      <c r="F175" s="23"/>
      <c r="G175" s="21"/>
      <c r="H175" s="21"/>
      <c r="I175" s="21"/>
      <c r="J175" s="21"/>
      <c r="K175" s="21"/>
      <c r="L175" s="21"/>
      <c r="M175" s="21"/>
      <c r="N175" s="21"/>
      <c r="O175" s="21"/>
      <c r="P175" s="21"/>
      <c r="Q175" s="21"/>
      <c r="R175" s="134"/>
      <c r="S175" s="134"/>
      <c r="T175" s="134"/>
      <c r="U175" s="134"/>
      <c r="V175" s="134"/>
      <c r="W175" s="134"/>
      <c r="X175" s="134"/>
      <c r="Y175" s="134"/>
      <c r="Z175" s="134"/>
      <c r="AA175" s="134"/>
      <c r="AB175" s="134"/>
      <c r="AC175" s="134"/>
      <c r="AD175" s="134"/>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row>
    <row r="176" spans="1:56" ht="16.5" customHeight="1" x14ac:dyDescent="0.3">
      <c r="A176" s="22"/>
      <c r="B176" s="22"/>
      <c r="C176" s="22"/>
      <c r="D176" s="22"/>
      <c r="E176" s="21"/>
      <c r="F176" s="23"/>
      <c r="G176" s="21"/>
      <c r="H176" s="21"/>
      <c r="I176" s="21"/>
      <c r="J176" s="21"/>
      <c r="K176" s="21"/>
      <c r="L176" s="21"/>
      <c r="M176" s="21"/>
      <c r="N176" s="21"/>
      <c r="O176" s="21"/>
      <c r="P176" s="21"/>
      <c r="Q176" s="21"/>
      <c r="R176" s="134"/>
      <c r="S176" s="134"/>
      <c r="T176" s="134"/>
      <c r="U176" s="134"/>
      <c r="V176" s="134"/>
      <c r="W176" s="134"/>
      <c r="X176" s="134"/>
      <c r="Y176" s="134"/>
      <c r="Z176" s="134"/>
      <c r="AA176" s="134"/>
      <c r="AB176" s="134"/>
      <c r="AC176" s="134"/>
      <c r="AD176" s="134"/>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row>
    <row r="177" spans="1:56" ht="16.5" customHeight="1" x14ac:dyDescent="0.3">
      <c r="A177" s="22"/>
      <c r="B177" s="22"/>
      <c r="C177" s="22"/>
      <c r="D177" s="22"/>
      <c r="E177" s="21"/>
      <c r="F177" s="23"/>
      <c r="G177" s="21"/>
      <c r="H177" s="21"/>
      <c r="I177" s="21"/>
      <c r="J177" s="21"/>
      <c r="K177" s="21"/>
      <c r="L177" s="21"/>
      <c r="M177" s="21"/>
      <c r="N177" s="21"/>
      <c r="O177" s="21"/>
      <c r="P177" s="21"/>
      <c r="Q177" s="21"/>
      <c r="R177" s="134"/>
      <c r="S177" s="134"/>
      <c r="T177" s="134"/>
      <c r="U177" s="134"/>
      <c r="V177" s="134"/>
      <c r="W177" s="134"/>
      <c r="X177" s="134"/>
      <c r="Y177" s="134"/>
      <c r="Z177" s="134"/>
      <c r="AA177" s="134"/>
      <c r="AB177" s="134"/>
      <c r="AC177" s="134"/>
      <c r="AD177" s="134"/>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row>
    <row r="178" spans="1:56" ht="16.5" customHeight="1" x14ac:dyDescent="0.3">
      <c r="A178" s="22"/>
      <c r="B178" s="22"/>
      <c r="C178" s="22"/>
      <c r="D178" s="22"/>
      <c r="E178" s="21"/>
      <c r="F178" s="23"/>
      <c r="G178" s="21"/>
      <c r="H178" s="21"/>
      <c r="I178" s="21"/>
      <c r="J178" s="21"/>
      <c r="K178" s="21"/>
      <c r="L178" s="21"/>
      <c r="M178" s="21"/>
      <c r="N178" s="21"/>
      <c r="O178" s="21"/>
      <c r="P178" s="21"/>
      <c r="Q178" s="21"/>
      <c r="R178" s="134"/>
      <c r="S178" s="134"/>
      <c r="T178" s="134"/>
      <c r="U178" s="134"/>
      <c r="V178" s="134"/>
      <c r="W178" s="134"/>
      <c r="X178" s="134"/>
      <c r="Y178" s="134"/>
      <c r="Z178" s="134"/>
      <c r="AA178" s="134"/>
      <c r="AB178" s="134"/>
      <c r="AC178" s="134"/>
      <c r="AD178" s="134"/>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row>
    <row r="179" spans="1:56" ht="16.5" customHeight="1" x14ac:dyDescent="0.3">
      <c r="A179" s="22"/>
      <c r="B179" s="22"/>
      <c r="C179" s="22"/>
      <c r="D179" s="22"/>
      <c r="E179" s="21"/>
      <c r="F179" s="23"/>
      <c r="G179" s="21"/>
      <c r="H179" s="21"/>
      <c r="I179" s="21"/>
      <c r="J179" s="21"/>
      <c r="K179" s="21"/>
      <c r="L179" s="21"/>
      <c r="M179" s="21"/>
      <c r="N179" s="21"/>
      <c r="O179" s="21"/>
      <c r="P179" s="21"/>
      <c r="Q179" s="21"/>
      <c r="R179" s="134"/>
      <c r="S179" s="134"/>
      <c r="T179" s="134"/>
      <c r="U179" s="134"/>
      <c r="V179" s="134"/>
      <c r="W179" s="134"/>
      <c r="X179" s="134"/>
      <c r="Y179" s="134"/>
      <c r="Z179" s="134"/>
      <c r="AA179" s="134"/>
      <c r="AB179" s="134"/>
      <c r="AC179" s="134"/>
      <c r="AD179" s="134"/>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ht="16.5" customHeight="1" x14ac:dyDescent="0.3">
      <c r="A180" s="22"/>
      <c r="B180" s="22"/>
      <c r="C180" s="22"/>
      <c r="D180" s="22"/>
      <c r="E180" s="21"/>
      <c r="F180" s="23"/>
      <c r="G180" s="21"/>
      <c r="H180" s="21"/>
      <c r="I180" s="21"/>
      <c r="J180" s="21"/>
      <c r="K180" s="21"/>
      <c r="L180" s="21"/>
      <c r="M180" s="21"/>
      <c r="N180" s="21"/>
      <c r="O180" s="21"/>
      <c r="P180" s="21"/>
      <c r="Q180" s="21"/>
      <c r="R180" s="134"/>
      <c r="S180" s="134"/>
      <c r="T180" s="134"/>
      <c r="U180" s="134"/>
      <c r="V180" s="134"/>
      <c r="W180" s="134"/>
      <c r="X180" s="134"/>
      <c r="Y180" s="134"/>
      <c r="Z180" s="134"/>
      <c r="AA180" s="134"/>
      <c r="AB180" s="134"/>
      <c r="AC180" s="134"/>
      <c r="AD180" s="134"/>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row>
    <row r="181" spans="1:56" ht="16.5" customHeight="1" x14ac:dyDescent="0.3">
      <c r="A181" s="22"/>
      <c r="B181" s="22"/>
      <c r="C181" s="22"/>
      <c r="D181" s="22"/>
      <c r="E181" s="21"/>
      <c r="F181" s="23"/>
      <c r="G181" s="21"/>
      <c r="H181" s="21"/>
      <c r="I181" s="21"/>
      <c r="J181" s="21"/>
      <c r="K181" s="21"/>
      <c r="L181" s="21"/>
      <c r="M181" s="21"/>
      <c r="N181" s="21"/>
      <c r="O181" s="21"/>
      <c r="P181" s="21"/>
      <c r="Q181" s="21"/>
      <c r="R181" s="134"/>
      <c r="S181" s="134"/>
      <c r="T181" s="134"/>
      <c r="U181" s="134"/>
      <c r="V181" s="134"/>
      <c r="W181" s="134"/>
      <c r="X181" s="134"/>
      <c r="Y181" s="134"/>
      <c r="Z181" s="134"/>
      <c r="AA181" s="134"/>
      <c r="AB181" s="134"/>
      <c r="AC181" s="134"/>
      <c r="AD181" s="134"/>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row>
    <row r="182" spans="1:56" ht="16.5" customHeight="1" x14ac:dyDescent="0.3">
      <c r="A182" s="22"/>
      <c r="B182" s="22"/>
      <c r="C182" s="22"/>
      <c r="D182" s="22"/>
      <c r="E182" s="21"/>
      <c r="F182" s="23"/>
      <c r="G182" s="21"/>
      <c r="H182" s="21"/>
      <c r="I182" s="21"/>
      <c r="J182" s="21"/>
      <c r="K182" s="21"/>
      <c r="L182" s="21"/>
      <c r="M182" s="21"/>
      <c r="N182" s="21"/>
      <c r="O182" s="21"/>
      <c r="P182" s="21"/>
      <c r="Q182" s="21"/>
      <c r="R182" s="134"/>
      <c r="S182" s="134"/>
      <c r="T182" s="134"/>
      <c r="U182" s="134"/>
      <c r="V182" s="134"/>
      <c r="W182" s="134"/>
      <c r="X182" s="134"/>
      <c r="Y182" s="134"/>
      <c r="Z182" s="134"/>
      <c r="AA182" s="134"/>
      <c r="AB182" s="134"/>
      <c r="AC182" s="134"/>
      <c r="AD182" s="134"/>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row>
    <row r="183" spans="1:56" ht="16.5" customHeight="1" x14ac:dyDescent="0.3">
      <c r="A183" s="22"/>
      <c r="B183" s="22"/>
      <c r="C183" s="22"/>
      <c r="D183" s="22"/>
      <c r="E183" s="21"/>
      <c r="F183" s="23"/>
      <c r="G183" s="21"/>
      <c r="H183" s="21"/>
      <c r="I183" s="21"/>
      <c r="J183" s="21"/>
      <c r="K183" s="21"/>
      <c r="L183" s="21"/>
      <c r="M183" s="21"/>
      <c r="N183" s="21"/>
      <c r="O183" s="21"/>
      <c r="P183" s="21"/>
      <c r="Q183" s="21"/>
      <c r="R183" s="134"/>
      <c r="S183" s="134"/>
      <c r="T183" s="134"/>
      <c r="U183" s="134"/>
      <c r="V183" s="134"/>
      <c r="W183" s="134"/>
      <c r="X183" s="134"/>
      <c r="Y183" s="134"/>
      <c r="Z183" s="134"/>
      <c r="AA183" s="134"/>
      <c r="AB183" s="134"/>
      <c r="AC183" s="134"/>
      <c r="AD183" s="134"/>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ht="16.5" customHeight="1" x14ac:dyDescent="0.3">
      <c r="A184" s="22"/>
      <c r="B184" s="22"/>
      <c r="C184" s="22"/>
      <c r="D184" s="22"/>
      <c r="E184" s="21"/>
      <c r="F184" s="23"/>
      <c r="G184" s="21"/>
      <c r="H184" s="21"/>
      <c r="I184" s="21"/>
      <c r="J184" s="21"/>
      <c r="K184" s="21"/>
      <c r="L184" s="21"/>
      <c r="M184" s="21"/>
      <c r="N184" s="21"/>
      <c r="O184" s="21"/>
      <c r="P184" s="21"/>
      <c r="Q184" s="21"/>
      <c r="R184" s="134"/>
      <c r="S184" s="134"/>
      <c r="T184" s="134"/>
      <c r="U184" s="134"/>
      <c r="V184" s="134"/>
      <c r="W184" s="134"/>
      <c r="X184" s="134"/>
      <c r="Y184" s="134"/>
      <c r="Z184" s="134"/>
      <c r="AA184" s="134"/>
      <c r="AB184" s="134"/>
      <c r="AC184" s="134"/>
      <c r="AD184" s="134"/>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row>
    <row r="185" spans="1:56" ht="16.5" customHeight="1" x14ac:dyDescent="0.3">
      <c r="A185" s="22"/>
      <c r="B185" s="22"/>
      <c r="C185" s="22"/>
      <c r="D185" s="22"/>
      <c r="E185" s="21"/>
      <c r="F185" s="23"/>
      <c r="G185" s="21"/>
      <c r="H185" s="21"/>
      <c r="I185" s="21"/>
      <c r="J185" s="21"/>
      <c r="K185" s="21"/>
      <c r="L185" s="21"/>
      <c r="M185" s="21"/>
      <c r="N185" s="21"/>
      <c r="O185" s="21"/>
      <c r="P185" s="21"/>
      <c r="Q185" s="21"/>
      <c r="R185" s="134"/>
      <c r="S185" s="134"/>
      <c r="T185" s="134"/>
      <c r="U185" s="134"/>
      <c r="V185" s="134"/>
      <c r="W185" s="134"/>
      <c r="X185" s="134"/>
      <c r="Y185" s="134"/>
      <c r="Z185" s="134"/>
      <c r="AA185" s="134"/>
      <c r="AB185" s="134"/>
      <c r="AC185" s="134"/>
      <c r="AD185" s="134"/>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row>
    <row r="186" spans="1:56" ht="16.5" customHeight="1" x14ac:dyDescent="0.3">
      <c r="A186" s="22"/>
      <c r="B186" s="22"/>
      <c r="C186" s="22"/>
      <c r="D186" s="22"/>
      <c r="E186" s="21"/>
      <c r="F186" s="23"/>
      <c r="G186" s="21"/>
      <c r="H186" s="21"/>
      <c r="I186" s="21"/>
      <c r="J186" s="21"/>
      <c r="K186" s="21"/>
      <c r="L186" s="21"/>
      <c r="M186" s="21"/>
      <c r="N186" s="21"/>
      <c r="O186" s="21"/>
      <c r="P186" s="21"/>
      <c r="Q186" s="21"/>
      <c r="R186" s="134"/>
      <c r="S186" s="134"/>
      <c r="T186" s="134"/>
      <c r="U186" s="134"/>
      <c r="V186" s="134"/>
      <c r="W186" s="134"/>
      <c r="X186" s="134"/>
      <c r="Y186" s="134"/>
      <c r="Z186" s="134"/>
      <c r="AA186" s="134"/>
      <c r="AB186" s="134"/>
      <c r="AC186" s="134"/>
      <c r="AD186" s="134"/>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row>
    <row r="187" spans="1:56" ht="16.5" customHeight="1" x14ac:dyDescent="0.3">
      <c r="A187" s="22"/>
      <c r="B187" s="22"/>
      <c r="C187" s="22"/>
      <c r="D187" s="22"/>
      <c r="E187" s="21"/>
      <c r="F187" s="23"/>
      <c r="G187" s="21"/>
      <c r="H187" s="21"/>
      <c r="I187" s="21"/>
      <c r="J187" s="21"/>
      <c r="K187" s="21"/>
      <c r="L187" s="21"/>
      <c r="M187" s="21"/>
      <c r="N187" s="21"/>
      <c r="O187" s="21"/>
      <c r="P187" s="21"/>
      <c r="Q187" s="21"/>
      <c r="R187" s="134"/>
      <c r="S187" s="134"/>
      <c r="T187" s="134"/>
      <c r="U187" s="134"/>
      <c r="V187" s="134"/>
      <c r="W187" s="134"/>
      <c r="X187" s="134"/>
      <c r="Y187" s="134"/>
      <c r="Z187" s="134"/>
      <c r="AA187" s="134"/>
      <c r="AB187" s="134"/>
      <c r="AC187" s="134"/>
      <c r="AD187" s="134"/>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row>
    <row r="188" spans="1:56" ht="16.5" customHeight="1" x14ac:dyDescent="0.3">
      <c r="A188" s="22"/>
      <c r="B188" s="22"/>
      <c r="C188" s="22"/>
      <c r="D188" s="22"/>
      <c r="E188" s="21"/>
      <c r="F188" s="23"/>
      <c r="G188" s="21"/>
      <c r="H188" s="21"/>
      <c r="I188" s="21"/>
      <c r="J188" s="21"/>
      <c r="K188" s="21"/>
      <c r="L188" s="21"/>
      <c r="M188" s="21"/>
      <c r="N188" s="21"/>
      <c r="O188" s="21"/>
      <c r="P188" s="21"/>
      <c r="Q188" s="21"/>
      <c r="R188" s="134"/>
      <c r="S188" s="134"/>
      <c r="T188" s="134"/>
      <c r="U188" s="134"/>
      <c r="V188" s="134"/>
      <c r="W188" s="134"/>
      <c r="X188" s="134"/>
      <c r="Y188" s="134"/>
      <c r="Z188" s="134"/>
      <c r="AA188" s="134"/>
      <c r="AB188" s="134"/>
      <c r="AC188" s="134"/>
      <c r="AD188" s="134"/>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ht="16.5" customHeight="1" x14ac:dyDescent="0.3">
      <c r="A189" s="22"/>
      <c r="B189" s="22"/>
      <c r="C189" s="22"/>
      <c r="D189" s="22"/>
      <c r="E189" s="21"/>
      <c r="F189" s="23"/>
      <c r="G189" s="21"/>
      <c r="H189" s="21"/>
      <c r="I189" s="21"/>
      <c r="J189" s="21"/>
      <c r="K189" s="21"/>
      <c r="L189" s="21"/>
      <c r="M189" s="21"/>
      <c r="N189" s="21"/>
      <c r="O189" s="21"/>
      <c r="P189" s="21"/>
      <c r="Q189" s="21"/>
      <c r="R189" s="134"/>
      <c r="S189" s="134"/>
      <c r="T189" s="134"/>
      <c r="U189" s="134"/>
      <c r="V189" s="134"/>
      <c r="W189" s="134"/>
      <c r="X189" s="134"/>
      <c r="Y189" s="134"/>
      <c r="Z189" s="134"/>
      <c r="AA189" s="134"/>
      <c r="AB189" s="134"/>
      <c r="AC189" s="134"/>
      <c r="AD189" s="134"/>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row>
    <row r="190" spans="1:56" ht="16.5" customHeight="1" x14ac:dyDescent="0.3">
      <c r="A190" s="22"/>
      <c r="B190" s="22"/>
      <c r="C190" s="22"/>
      <c r="D190" s="22"/>
      <c r="E190" s="21"/>
      <c r="F190" s="23"/>
      <c r="G190" s="21"/>
      <c r="H190" s="21"/>
      <c r="I190" s="21"/>
      <c r="J190" s="21"/>
      <c r="K190" s="21"/>
      <c r="L190" s="21"/>
      <c r="M190" s="21"/>
      <c r="N190" s="21"/>
      <c r="O190" s="21"/>
      <c r="P190" s="21"/>
      <c r="Q190" s="21"/>
      <c r="R190" s="134"/>
      <c r="S190" s="134"/>
      <c r="T190" s="134"/>
      <c r="U190" s="134"/>
      <c r="V190" s="134"/>
      <c r="W190" s="134"/>
      <c r="X190" s="134"/>
      <c r="Y190" s="134"/>
      <c r="Z190" s="134"/>
      <c r="AA190" s="134"/>
      <c r="AB190" s="134"/>
      <c r="AC190" s="134"/>
      <c r="AD190" s="134"/>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ht="16.5" customHeight="1" x14ac:dyDescent="0.3">
      <c r="A191" s="22"/>
      <c r="B191" s="22"/>
      <c r="C191" s="22"/>
      <c r="D191" s="22"/>
      <c r="E191" s="21"/>
      <c r="F191" s="23"/>
      <c r="G191" s="21"/>
      <c r="H191" s="21"/>
      <c r="I191" s="21"/>
      <c r="J191" s="21"/>
      <c r="K191" s="21"/>
      <c r="L191" s="21"/>
      <c r="M191" s="21"/>
      <c r="N191" s="21"/>
      <c r="O191" s="21"/>
      <c r="P191" s="21"/>
      <c r="Q191" s="21"/>
      <c r="R191" s="134"/>
      <c r="S191" s="134"/>
      <c r="T191" s="134"/>
      <c r="U191" s="134"/>
      <c r="V191" s="134"/>
      <c r="W191" s="134"/>
      <c r="X191" s="134"/>
      <c r="Y191" s="134"/>
      <c r="Z191" s="134"/>
      <c r="AA191" s="134"/>
      <c r="AB191" s="134"/>
      <c r="AC191" s="134"/>
      <c r="AD191" s="134"/>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row>
    <row r="192" spans="1:56" ht="16.5" customHeight="1" x14ac:dyDescent="0.3">
      <c r="A192" s="22"/>
      <c r="B192" s="22"/>
      <c r="C192" s="22"/>
      <c r="D192" s="22"/>
      <c r="E192" s="21"/>
      <c r="F192" s="23"/>
      <c r="G192" s="21"/>
      <c r="H192" s="21"/>
      <c r="I192" s="21"/>
      <c r="J192" s="21"/>
      <c r="K192" s="21"/>
      <c r="L192" s="21"/>
      <c r="M192" s="21"/>
      <c r="N192" s="21"/>
      <c r="O192" s="21"/>
      <c r="P192" s="21"/>
      <c r="Q192" s="21"/>
      <c r="R192" s="134"/>
      <c r="S192" s="134"/>
      <c r="T192" s="134"/>
      <c r="U192" s="134"/>
      <c r="V192" s="134"/>
      <c r="W192" s="134"/>
      <c r="X192" s="134"/>
      <c r="Y192" s="134"/>
      <c r="Z192" s="134"/>
      <c r="AA192" s="134"/>
      <c r="AB192" s="134"/>
      <c r="AC192" s="134"/>
      <c r="AD192" s="134"/>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row>
    <row r="193" spans="1:56" ht="16.5" customHeight="1" x14ac:dyDescent="0.3">
      <c r="A193" s="22"/>
      <c r="B193" s="22"/>
      <c r="C193" s="22"/>
      <c r="D193" s="22"/>
      <c r="E193" s="21"/>
      <c r="F193" s="23"/>
      <c r="G193" s="21"/>
      <c r="H193" s="21"/>
      <c r="I193" s="21"/>
      <c r="J193" s="21"/>
      <c r="K193" s="21"/>
      <c r="L193" s="21"/>
      <c r="M193" s="21"/>
      <c r="N193" s="21"/>
      <c r="O193" s="21"/>
      <c r="P193" s="21"/>
      <c r="Q193" s="21"/>
      <c r="R193" s="134"/>
      <c r="S193" s="134"/>
      <c r="T193" s="134"/>
      <c r="U193" s="134"/>
      <c r="V193" s="134"/>
      <c r="W193" s="134"/>
      <c r="X193" s="134"/>
      <c r="Y193" s="134"/>
      <c r="Z193" s="134"/>
      <c r="AA193" s="134"/>
      <c r="AB193" s="134"/>
      <c r="AC193" s="134"/>
      <c r="AD193" s="134"/>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row>
    <row r="194" spans="1:56" ht="16.5" customHeight="1" x14ac:dyDescent="0.3">
      <c r="A194" s="22"/>
      <c r="B194" s="22"/>
      <c r="C194" s="22"/>
      <c r="D194" s="22"/>
      <c r="E194" s="21"/>
      <c r="F194" s="23"/>
      <c r="G194" s="21"/>
      <c r="H194" s="21"/>
      <c r="I194" s="21"/>
      <c r="J194" s="21"/>
      <c r="K194" s="21"/>
      <c r="L194" s="21"/>
      <c r="M194" s="21"/>
      <c r="N194" s="21"/>
      <c r="O194" s="21"/>
      <c r="P194" s="21"/>
      <c r="Q194" s="21"/>
      <c r="R194" s="134"/>
      <c r="S194" s="134"/>
      <c r="T194" s="134"/>
      <c r="U194" s="134"/>
      <c r="V194" s="134"/>
      <c r="W194" s="134"/>
      <c r="X194" s="134"/>
      <c r="Y194" s="134"/>
      <c r="Z194" s="134"/>
      <c r="AA194" s="134"/>
      <c r="AB194" s="134"/>
      <c r="AC194" s="134"/>
      <c r="AD194" s="134"/>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row>
    <row r="195" spans="1:56" ht="16.5" customHeight="1" x14ac:dyDescent="0.3">
      <c r="A195" s="22"/>
      <c r="B195" s="22"/>
      <c r="C195" s="22"/>
      <c r="D195" s="22"/>
      <c r="E195" s="21"/>
      <c r="F195" s="23"/>
      <c r="G195" s="21"/>
      <c r="H195" s="21"/>
      <c r="I195" s="21"/>
      <c r="J195" s="21"/>
      <c r="K195" s="21"/>
      <c r="L195" s="21"/>
      <c r="M195" s="21"/>
      <c r="N195" s="21"/>
      <c r="O195" s="21"/>
      <c r="P195" s="21"/>
      <c r="Q195" s="21"/>
      <c r="R195" s="134"/>
      <c r="S195" s="134"/>
      <c r="T195" s="134"/>
      <c r="U195" s="134"/>
      <c r="V195" s="134"/>
      <c r="W195" s="134"/>
      <c r="X195" s="134"/>
      <c r="Y195" s="134"/>
      <c r="Z195" s="134"/>
      <c r="AA195" s="134"/>
      <c r="AB195" s="134"/>
      <c r="AC195" s="134"/>
      <c r="AD195" s="134"/>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row>
    <row r="196" spans="1:56" ht="16.5" customHeight="1" x14ac:dyDescent="0.3">
      <c r="A196" s="22"/>
      <c r="B196" s="22"/>
      <c r="C196" s="22"/>
      <c r="D196" s="22"/>
      <c r="E196" s="21"/>
      <c r="F196" s="23"/>
      <c r="G196" s="21"/>
      <c r="H196" s="21"/>
      <c r="I196" s="21"/>
      <c r="J196" s="21"/>
      <c r="K196" s="21"/>
      <c r="L196" s="21"/>
      <c r="M196" s="21"/>
      <c r="N196" s="21"/>
      <c r="O196" s="21"/>
      <c r="P196" s="21"/>
      <c r="Q196" s="21"/>
      <c r="R196" s="134"/>
      <c r="S196" s="134"/>
      <c r="T196" s="134"/>
      <c r="U196" s="134"/>
      <c r="V196" s="134"/>
      <c r="W196" s="134"/>
      <c r="X196" s="134"/>
      <c r="Y196" s="134"/>
      <c r="Z196" s="134"/>
      <c r="AA196" s="134"/>
      <c r="AB196" s="134"/>
      <c r="AC196" s="134"/>
      <c r="AD196" s="134"/>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row>
    <row r="197" spans="1:56" ht="16.5" customHeight="1" x14ac:dyDescent="0.3">
      <c r="A197" s="22"/>
      <c r="B197" s="22"/>
      <c r="C197" s="22"/>
      <c r="D197" s="22"/>
      <c r="E197" s="21"/>
      <c r="F197" s="23"/>
      <c r="G197" s="21"/>
      <c r="H197" s="21"/>
      <c r="I197" s="21"/>
      <c r="J197" s="21"/>
      <c r="K197" s="21"/>
      <c r="L197" s="21"/>
      <c r="M197" s="21"/>
      <c r="N197" s="21"/>
      <c r="O197" s="21"/>
      <c r="P197" s="21"/>
      <c r="Q197" s="21"/>
      <c r="R197" s="134"/>
      <c r="S197" s="134"/>
      <c r="T197" s="134"/>
      <c r="U197" s="134"/>
      <c r="V197" s="134"/>
      <c r="W197" s="134"/>
      <c r="X197" s="134"/>
      <c r="Y197" s="134"/>
      <c r="Z197" s="134"/>
      <c r="AA197" s="134"/>
      <c r="AB197" s="134"/>
      <c r="AC197" s="134"/>
      <c r="AD197" s="134"/>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row>
    <row r="198" spans="1:56" ht="16.5" customHeight="1" x14ac:dyDescent="0.3">
      <c r="A198" s="22"/>
      <c r="B198" s="22"/>
      <c r="C198" s="22"/>
      <c r="D198" s="22"/>
      <c r="E198" s="21"/>
      <c r="F198" s="23"/>
      <c r="G198" s="21"/>
      <c r="H198" s="21"/>
      <c r="I198" s="21"/>
      <c r="J198" s="21"/>
      <c r="K198" s="21"/>
      <c r="L198" s="21"/>
      <c r="M198" s="21"/>
      <c r="N198" s="21"/>
      <c r="O198" s="21"/>
      <c r="P198" s="21"/>
      <c r="Q198" s="21"/>
      <c r="R198" s="134"/>
      <c r="S198" s="134"/>
      <c r="T198" s="134"/>
      <c r="U198" s="134"/>
      <c r="V198" s="134"/>
      <c r="W198" s="134"/>
      <c r="X198" s="134"/>
      <c r="Y198" s="134"/>
      <c r="Z198" s="134"/>
      <c r="AA198" s="134"/>
      <c r="AB198" s="134"/>
      <c r="AC198" s="134"/>
      <c r="AD198" s="134"/>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row>
    <row r="199" spans="1:56" ht="16.5" customHeight="1" x14ac:dyDescent="0.3">
      <c r="A199" s="22"/>
      <c r="B199" s="22"/>
      <c r="C199" s="22"/>
      <c r="D199" s="22"/>
      <c r="E199" s="21"/>
      <c r="F199" s="23"/>
      <c r="G199" s="21"/>
      <c r="H199" s="21"/>
      <c r="I199" s="21"/>
      <c r="J199" s="21"/>
      <c r="K199" s="21"/>
      <c r="L199" s="21"/>
      <c r="M199" s="21"/>
      <c r="N199" s="21"/>
      <c r="O199" s="21"/>
      <c r="P199" s="21"/>
      <c r="Q199" s="21"/>
      <c r="R199" s="134"/>
      <c r="S199" s="134"/>
      <c r="T199" s="134"/>
      <c r="U199" s="134"/>
      <c r="V199" s="134"/>
      <c r="W199" s="134"/>
      <c r="X199" s="134"/>
      <c r="Y199" s="134"/>
      <c r="Z199" s="134"/>
      <c r="AA199" s="134"/>
      <c r="AB199" s="134"/>
      <c r="AC199" s="134"/>
      <c r="AD199" s="134"/>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row>
    <row r="200" spans="1:56" ht="16.5" customHeight="1" x14ac:dyDescent="0.3">
      <c r="A200" s="22"/>
      <c r="B200" s="22"/>
      <c r="C200" s="22"/>
      <c r="D200" s="22"/>
      <c r="E200" s="21"/>
      <c r="F200" s="23"/>
      <c r="G200" s="21"/>
      <c r="H200" s="21"/>
      <c r="I200" s="21"/>
      <c r="J200" s="21"/>
      <c r="K200" s="21"/>
      <c r="L200" s="21"/>
      <c r="M200" s="21"/>
      <c r="N200" s="21"/>
      <c r="O200" s="21"/>
      <c r="P200" s="21"/>
      <c r="Q200" s="21"/>
      <c r="R200" s="134"/>
      <c r="S200" s="134"/>
      <c r="T200" s="134"/>
      <c r="U200" s="134"/>
      <c r="V200" s="134"/>
      <c r="W200" s="134"/>
      <c r="X200" s="134"/>
      <c r="Y200" s="134"/>
      <c r="Z200" s="134"/>
      <c r="AA200" s="134"/>
      <c r="AB200" s="134"/>
      <c r="AC200" s="134"/>
      <c r="AD200" s="134"/>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row>
    <row r="201" spans="1:56" ht="16.5" customHeight="1" x14ac:dyDescent="0.3">
      <c r="A201" s="22"/>
      <c r="B201" s="22"/>
      <c r="C201" s="22"/>
      <c r="D201" s="22"/>
      <c r="E201" s="21"/>
      <c r="F201" s="23"/>
      <c r="G201" s="21"/>
      <c r="H201" s="21"/>
      <c r="I201" s="21"/>
      <c r="J201" s="21"/>
      <c r="K201" s="21"/>
      <c r="L201" s="21"/>
      <c r="M201" s="21"/>
      <c r="N201" s="21"/>
      <c r="O201" s="21"/>
      <c r="P201" s="21"/>
      <c r="Q201" s="21"/>
      <c r="R201" s="134"/>
      <c r="S201" s="134"/>
      <c r="T201" s="134"/>
      <c r="U201" s="134"/>
      <c r="V201" s="134"/>
      <c r="W201" s="134"/>
      <c r="X201" s="134"/>
      <c r="Y201" s="134"/>
      <c r="Z201" s="134"/>
      <c r="AA201" s="134"/>
      <c r="AB201" s="134"/>
      <c r="AC201" s="134"/>
      <c r="AD201" s="134"/>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row>
    <row r="202" spans="1:56" ht="16.5" customHeight="1" x14ac:dyDescent="0.3">
      <c r="A202" s="22"/>
      <c r="B202" s="22"/>
      <c r="C202" s="22"/>
      <c r="D202" s="22"/>
      <c r="E202" s="21"/>
      <c r="F202" s="23"/>
      <c r="G202" s="21"/>
      <c r="H202" s="21"/>
      <c r="I202" s="21"/>
      <c r="J202" s="21"/>
      <c r="K202" s="21"/>
      <c r="L202" s="21"/>
      <c r="M202" s="21"/>
      <c r="N202" s="21"/>
      <c r="O202" s="21"/>
      <c r="P202" s="21"/>
      <c r="Q202" s="21"/>
      <c r="R202" s="134"/>
      <c r="S202" s="134"/>
      <c r="T202" s="134"/>
      <c r="U202" s="134"/>
      <c r="V202" s="134"/>
      <c r="W202" s="134"/>
      <c r="X202" s="134"/>
      <c r="Y202" s="134"/>
      <c r="Z202" s="134"/>
      <c r="AA202" s="134"/>
      <c r="AB202" s="134"/>
      <c r="AC202" s="134"/>
      <c r="AD202" s="134"/>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row>
    <row r="203" spans="1:56" ht="16.5" customHeight="1" x14ac:dyDescent="0.3">
      <c r="A203" s="22"/>
      <c r="B203" s="22"/>
      <c r="C203" s="22"/>
      <c r="D203" s="22"/>
      <c r="E203" s="21"/>
      <c r="F203" s="23"/>
      <c r="G203" s="21"/>
      <c r="H203" s="21"/>
      <c r="I203" s="21"/>
      <c r="J203" s="21"/>
      <c r="K203" s="21"/>
      <c r="L203" s="21"/>
      <c r="M203" s="21"/>
      <c r="N203" s="21"/>
      <c r="O203" s="21"/>
      <c r="P203" s="21"/>
      <c r="Q203" s="21"/>
      <c r="R203" s="134"/>
      <c r="S203" s="134"/>
      <c r="T203" s="134"/>
      <c r="U203" s="134"/>
      <c r="V203" s="134"/>
      <c r="W203" s="134"/>
      <c r="X203" s="134"/>
      <c r="Y203" s="134"/>
      <c r="Z203" s="134"/>
      <c r="AA203" s="134"/>
      <c r="AB203" s="134"/>
      <c r="AC203" s="134"/>
      <c r="AD203" s="134"/>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row>
    <row r="204" spans="1:56" ht="16.5" customHeight="1" x14ac:dyDescent="0.3">
      <c r="A204" s="22"/>
      <c r="B204" s="22"/>
      <c r="C204" s="22"/>
      <c r="D204" s="22"/>
      <c r="E204" s="21"/>
      <c r="F204" s="23"/>
      <c r="G204" s="21"/>
      <c r="H204" s="21"/>
      <c r="I204" s="21"/>
      <c r="J204" s="21"/>
      <c r="K204" s="21"/>
      <c r="L204" s="21"/>
      <c r="M204" s="21"/>
      <c r="N204" s="21"/>
      <c r="O204" s="21"/>
      <c r="P204" s="21"/>
      <c r="Q204" s="21"/>
      <c r="R204" s="134"/>
      <c r="S204" s="134"/>
      <c r="T204" s="134"/>
      <c r="U204" s="134"/>
      <c r="V204" s="134"/>
      <c r="W204" s="134"/>
      <c r="X204" s="134"/>
      <c r="Y204" s="134"/>
      <c r="Z204" s="134"/>
      <c r="AA204" s="134"/>
      <c r="AB204" s="134"/>
      <c r="AC204" s="134"/>
      <c r="AD204" s="134"/>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row>
    <row r="205" spans="1:56" ht="16.5" customHeight="1" x14ac:dyDescent="0.3">
      <c r="A205" s="22"/>
      <c r="B205" s="22"/>
      <c r="C205" s="22"/>
      <c r="D205" s="22"/>
      <c r="E205" s="21"/>
      <c r="F205" s="23"/>
      <c r="G205" s="21"/>
      <c r="H205" s="21"/>
      <c r="I205" s="21"/>
      <c r="J205" s="21"/>
      <c r="K205" s="21"/>
      <c r="L205" s="21"/>
      <c r="M205" s="21"/>
      <c r="N205" s="21"/>
      <c r="O205" s="21"/>
      <c r="P205" s="21"/>
      <c r="Q205" s="21"/>
      <c r="R205" s="134"/>
      <c r="S205" s="134"/>
      <c r="T205" s="134"/>
      <c r="U205" s="134"/>
      <c r="V205" s="134"/>
      <c r="W205" s="134"/>
      <c r="X205" s="134"/>
      <c r="Y205" s="134"/>
      <c r="Z205" s="134"/>
      <c r="AA205" s="134"/>
      <c r="AB205" s="134"/>
      <c r="AC205" s="134"/>
      <c r="AD205" s="134"/>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row>
    <row r="206" spans="1:56" ht="16.5" customHeight="1" x14ac:dyDescent="0.3">
      <c r="A206" s="22"/>
      <c r="B206" s="22"/>
      <c r="C206" s="22"/>
      <c r="D206" s="22"/>
      <c r="E206" s="21"/>
      <c r="F206" s="23"/>
      <c r="G206" s="21"/>
      <c r="H206" s="21"/>
      <c r="I206" s="21"/>
      <c r="J206" s="21"/>
      <c r="K206" s="21"/>
      <c r="L206" s="21"/>
      <c r="M206" s="21"/>
      <c r="N206" s="21"/>
      <c r="O206" s="21"/>
      <c r="P206" s="21"/>
      <c r="Q206" s="21"/>
      <c r="R206" s="134"/>
      <c r="S206" s="134"/>
      <c r="T206" s="134"/>
      <c r="U206" s="134"/>
      <c r="V206" s="134"/>
      <c r="W206" s="134"/>
      <c r="X206" s="134"/>
      <c r="Y206" s="134"/>
      <c r="Z206" s="134"/>
      <c r="AA206" s="134"/>
      <c r="AB206" s="134"/>
      <c r="AC206" s="134"/>
      <c r="AD206" s="134"/>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row>
    <row r="207" spans="1:56" ht="16.5" customHeight="1" x14ac:dyDescent="0.3">
      <c r="A207" s="22"/>
      <c r="B207" s="22"/>
      <c r="C207" s="22"/>
      <c r="D207" s="22"/>
      <c r="E207" s="21"/>
      <c r="F207" s="23"/>
      <c r="G207" s="21"/>
      <c r="H207" s="21"/>
      <c r="I207" s="21"/>
      <c r="J207" s="21"/>
      <c r="K207" s="21"/>
      <c r="L207" s="21"/>
      <c r="M207" s="21"/>
      <c r="N207" s="21"/>
      <c r="O207" s="21"/>
      <c r="P207" s="21"/>
      <c r="Q207" s="21"/>
      <c r="R207" s="134"/>
      <c r="S207" s="134"/>
      <c r="T207" s="134"/>
      <c r="U207" s="134"/>
      <c r="V207" s="134"/>
      <c r="W207" s="134"/>
      <c r="X207" s="134"/>
      <c r="Y207" s="134"/>
      <c r="Z207" s="134"/>
      <c r="AA207" s="134"/>
      <c r="AB207" s="134"/>
      <c r="AC207" s="134"/>
      <c r="AD207" s="134"/>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row>
    <row r="208" spans="1:56" ht="16.5" customHeight="1" x14ac:dyDescent="0.3">
      <c r="A208" s="22"/>
      <c r="B208" s="22"/>
      <c r="C208" s="22"/>
      <c r="D208" s="22"/>
      <c r="E208" s="21"/>
      <c r="F208" s="23"/>
      <c r="G208" s="21"/>
      <c r="H208" s="21"/>
      <c r="I208" s="21"/>
      <c r="J208" s="21"/>
      <c r="K208" s="21"/>
      <c r="L208" s="21"/>
      <c r="M208" s="21"/>
      <c r="N208" s="21"/>
      <c r="O208" s="21"/>
      <c r="P208" s="21"/>
      <c r="Q208" s="21"/>
      <c r="R208" s="134"/>
      <c r="S208" s="134"/>
      <c r="T208" s="134"/>
      <c r="U208" s="134"/>
      <c r="V208" s="134"/>
      <c r="W208" s="134"/>
      <c r="X208" s="134"/>
      <c r="Y208" s="134"/>
      <c r="Z208" s="134"/>
      <c r="AA208" s="134"/>
      <c r="AB208" s="134"/>
      <c r="AC208" s="134"/>
      <c r="AD208" s="134"/>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row>
    <row r="209" spans="1:56" ht="16.5" customHeight="1" x14ac:dyDescent="0.3">
      <c r="A209" s="22"/>
      <c r="B209" s="22"/>
      <c r="C209" s="22"/>
      <c r="D209" s="22"/>
      <c r="E209" s="21"/>
      <c r="F209" s="23"/>
      <c r="G209" s="21"/>
      <c r="H209" s="21"/>
      <c r="I209" s="21"/>
      <c r="J209" s="21"/>
      <c r="K209" s="21"/>
      <c r="L209" s="21"/>
      <c r="M209" s="21"/>
      <c r="N209" s="21"/>
      <c r="O209" s="21"/>
      <c r="P209" s="21"/>
      <c r="Q209" s="21"/>
      <c r="R209" s="134"/>
      <c r="S209" s="134"/>
      <c r="T209" s="134"/>
      <c r="U209" s="134"/>
      <c r="V209" s="134"/>
      <c r="W209" s="134"/>
      <c r="X209" s="134"/>
      <c r="Y209" s="134"/>
      <c r="Z209" s="134"/>
      <c r="AA209" s="134"/>
      <c r="AB209" s="134"/>
      <c r="AC209" s="134"/>
      <c r="AD209" s="134"/>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ht="16.5" customHeight="1" x14ac:dyDescent="0.3">
      <c r="A210" s="22"/>
      <c r="B210" s="22"/>
      <c r="C210" s="22"/>
      <c r="D210" s="22"/>
      <c r="E210" s="21"/>
      <c r="F210" s="23"/>
      <c r="G210" s="21"/>
      <c r="H210" s="21"/>
      <c r="I210" s="21"/>
      <c r="J210" s="21"/>
      <c r="K210" s="21"/>
      <c r="L210" s="21"/>
      <c r="M210" s="21"/>
      <c r="N210" s="21"/>
      <c r="O210" s="21"/>
      <c r="P210" s="21"/>
      <c r="Q210" s="21"/>
      <c r="R210" s="134"/>
      <c r="S210" s="134"/>
      <c r="T210" s="134"/>
      <c r="U210" s="134"/>
      <c r="V210" s="134"/>
      <c r="W210" s="134"/>
      <c r="X210" s="134"/>
      <c r="Y210" s="134"/>
      <c r="Z210" s="134"/>
      <c r="AA210" s="134"/>
      <c r="AB210" s="134"/>
      <c r="AC210" s="134"/>
      <c r="AD210" s="134"/>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ht="16.5" customHeight="1" x14ac:dyDescent="0.3">
      <c r="A211" s="22"/>
      <c r="B211" s="22"/>
      <c r="C211" s="22"/>
      <c r="D211" s="22"/>
      <c r="E211" s="21"/>
      <c r="F211" s="23"/>
      <c r="G211" s="21"/>
      <c r="H211" s="21"/>
      <c r="I211" s="21"/>
      <c r="J211" s="21"/>
      <c r="K211" s="21"/>
      <c r="L211" s="21"/>
      <c r="M211" s="21"/>
      <c r="N211" s="21"/>
      <c r="O211" s="21"/>
      <c r="P211" s="21"/>
      <c r="Q211" s="21"/>
      <c r="R211" s="134"/>
      <c r="S211" s="134"/>
      <c r="T211" s="134"/>
      <c r="U211" s="134"/>
      <c r="V211" s="134"/>
      <c r="W211" s="134"/>
      <c r="X211" s="134"/>
      <c r="Y211" s="134"/>
      <c r="Z211" s="134"/>
      <c r="AA211" s="134"/>
      <c r="AB211" s="134"/>
      <c r="AC211" s="134"/>
      <c r="AD211" s="134"/>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row>
    <row r="212" spans="1:56" ht="16.5" customHeight="1" x14ac:dyDescent="0.3">
      <c r="A212" s="22"/>
      <c r="B212" s="22"/>
      <c r="C212" s="22"/>
      <c r="D212" s="22"/>
      <c r="E212" s="21"/>
      <c r="F212" s="23"/>
      <c r="G212" s="21"/>
      <c r="H212" s="21"/>
      <c r="I212" s="21"/>
      <c r="J212" s="21"/>
      <c r="K212" s="21"/>
      <c r="L212" s="21"/>
      <c r="M212" s="21"/>
      <c r="N212" s="21"/>
      <c r="O212" s="21"/>
      <c r="P212" s="21"/>
      <c r="Q212" s="21"/>
      <c r="R212" s="134"/>
      <c r="S212" s="134"/>
      <c r="T212" s="134"/>
      <c r="U212" s="134"/>
      <c r="V212" s="134"/>
      <c r="W212" s="134"/>
      <c r="X212" s="134"/>
      <c r="Y212" s="134"/>
      <c r="Z212" s="134"/>
      <c r="AA212" s="134"/>
      <c r="AB212" s="134"/>
      <c r="AC212" s="134"/>
      <c r="AD212" s="134"/>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row>
    <row r="213" spans="1:56" ht="16.5" customHeight="1" x14ac:dyDescent="0.3">
      <c r="A213" s="22"/>
      <c r="B213" s="22"/>
      <c r="C213" s="22"/>
      <c r="D213" s="22"/>
      <c r="E213" s="21"/>
      <c r="F213" s="23"/>
      <c r="G213" s="21"/>
      <c r="H213" s="21"/>
      <c r="I213" s="21"/>
      <c r="J213" s="21"/>
      <c r="K213" s="21"/>
      <c r="L213" s="21"/>
      <c r="M213" s="21"/>
      <c r="N213" s="21"/>
      <c r="O213" s="21"/>
      <c r="P213" s="21"/>
      <c r="Q213" s="21"/>
      <c r="R213" s="134"/>
      <c r="S213" s="134"/>
      <c r="T213" s="134"/>
      <c r="U213" s="134"/>
      <c r="V213" s="134"/>
      <c r="W213" s="134"/>
      <c r="X213" s="134"/>
      <c r="Y213" s="134"/>
      <c r="Z213" s="134"/>
      <c r="AA213" s="134"/>
      <c r="AB213" s="134"/>
      <c r="AC213" s="134"/>
      <c r="AD213" s="134"/>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row>
    <row r="214" spans="1:56" ht="16.5" customHeight="1" x14ac:dyDescent="0.3">
      <c r="A214" s="22"/>
      <c r="B214" s="22"/>
      <c r="C214" s="22"/>
      <c r="D214" s="22"/>
      <c r="E214" s="21"/>
      <c r="F214" s="23"/>
      <c r="G214" s="21"/>
      <c r="H214" s="21"/>
      <c r="I214" s="21"/>
      <c r="J214" s="21"/>
      <c r="K214" s="21"/>
      <c r="L214" s="21"/>
      <c r="M214" s="21"/>
      <c r="N214" s="21"/>
      <c r="O214" s="21"/>
      <c r="P214" s="21"/>
      <c r="Q214" s="21"/>
      <c r="R214" s="134"/>
      <c r="S214" s="134"/>
      <c r="T214" s="134"/>
      <c r="U214" s="134"/>
      <c r="V214" s="134"/>
      <c r="W214" s="134"/>
      <c r="X214" s="134"/>
      <c r="Y214" s="134"/>
      <c r="Z214" s="134"/>
      <c r="AA214" s="134"/>
      <c r="AB214" s="134"/>
      <c r="AC214" s="134"/>
      <c r="AD214" s="134"/>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row>
    <row r="215" spans="1:56" ht="16.5" customHeight="1" x14ac:dyDescent="0.3">
      <c r="A215" s="22"/>
      <c r="B215" s="22"/>
      <c r="C215" s="22"/>
      <c r="D215" s="22"/>
      <c r="E215" s="21"/>
      <c r="F215" s="23"/>
      <c r="G215" s="21"/>
      <c r="H215" s="21"/>
      <c r="I215" s="21"/>
      <c r="J215" s="21"/>
      <c r="K215" s="21"/>
      <c r="L215" s="21"/>
      <c r="M215" s="21"/>
      <c r="N215" s="21"/>
      <c r="O215" s="21"/>
      <c r="P215" s="21"/>
      <c r="Q215" s="21"/>
      <c r="R215" s="134"/>
      <c r="S215" s="134"/>
      <c r="T215" s="134"/>
      <c r="U215" s="134"/>
      <c r="V215" s="134"/>
      <c r="W215" s="134"/>
      <c r="X215" s="134"/>
      <c r="Y215" s="134"/>
      <c r="Z215" s="134"/>
      <c r="AA215" s="134"/>
      <c r="AB215" s="134"/>
      <c r="AC215" s="134"/>
      <c r="AD215" s="134"/>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row>
    <row r="216" spans="1:56" ht="16.5" customHeight="1" x14ac:dyDescent="0.3">
      <c r="A216" s="22"/>
      <c r="B216" s="22"/>
      <c r="C216" s="22"/>
      <c r="D216" s="22"/>
      <c r="E216" s="21"/>
      <c r="F216" s="23"/>
      <c r="G216" s="21"/>
      <c r="H216" s="21"/>
      <c r="I216" s="21"/>
      <c r="J216" s="21"/>
      <c r="K216" s="21"/>
      <c r="L216" s="21"/>
      <c r="M216" s="21"/>
      <c r="N216" s="21"/>
      <c r="O216" s="21"/>
      <c r="P216" s="21"/>
      <c r="Q216" s="21"/>
      <c r="R216" s="134"/>
      <c r="S216" s="134"/>
      <c r="T216" s="134"/>
      <c r="U216" s="134"/>
      <c r="V216" s="134"/>
      <c r="W216" s="134"/>
      <c r="X216" s="134"/>
      <c r="Y216" s="134"/>
      <c r="Z216" s="134"/>
      <c r="AA216" s="134"/>
      <c r="AB216" s="134"/>
      <c r="AC216" s="134"/>
      <c r="AD216" s="134"/>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ht="16.5" customHeight="1" x14ac:dyDescent="0.3">
      <c r="A217" s="22"/>
      <c r="B217" s="22"/>
      <c r="C217" s="22"/>
      <c r="D217" s="22"/>
      <c r="E217" s="21"/>
      <c r="F217" s="23"/>
      <c r="G217" s="21"/>
      <c r="H217" s="21"/>
      <c r="I217" s="21"/>
      <c r="J217" s="21"/>
      <c r="K217" s="21"/>
      <c r="L217" s="21"/>
      <c r="M217" s="21"/>
      <c r="N217" s="21"/>
      <c r="O217" s="21"/>
      <c r="P217" s="21"/>
      <c r="Q217" s="21"/>
      <c r="R217" s="134"/>
      <c r="S217" s="134"/>
      <c r="T217" s="134"/>
      <c r="U217" s="134"/>
      <c r="V217" s="134"/>
      <c r="W217" s="134"/>
      <c r="X217" s="134"/>
      <c r="Y217" s="134"/>
      <c r="Z217" s="134"/>
      <c r="AA217" s="134"/>
      <c r="AB217" s="134"/>
      <c r="AC217" s="134"/>
      <c r="AD217" s="134"/>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row>
    <row r="218" spans="1:56" ht="16.5" customHeight="1" x14ac:dyDescent="0.3">
      <c r="A218" s="22"/>
      <c r="B218" s="22"/>
      <c r="C218" s="22"/>
      <c r="D218" s="22"/>
      <c r="E218" s="21"/>
      <c r="F218" s="23"/>
      <c r="G218" s="21"/>
      <c r="H218" s="21"/>
      <c r="I218" s="21"/>
      <c r="J218" s="21"/>
      <c r="K218" s="21"/>
      <c r="L218" s="21"/>
      <c r="M218" s="21"/>
      <c r="N218" s="21"/>
      <c r="O218" s="21"/>
      <c r="P218" s="21"/>
      <c r="Q218" s="21"/>
      <c r="R218" s="134"/>
      <c r="S218" s="134"/>
      <c r="T218" s="134"/>
      <c r="U218" s="134"/>
      <c r="V218" s="134"/>
      <c r="W218" s="134"/>
      <c r="X218" s="134"/>
      <c r="Y218" s="134"/>
      <c r="Z218" s="134"/>
      <c r="AA218" s="134"/>
      <c r="AB218" s="134"/>
      <c r="AC218" s="134"/>
      <c r="AD218" s="134"/>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row>
    <row r="219" spans="1:56" ht="16.5" customHeight="1" x14ac:dyDescent="0.3">
      <c r="A219" s="22"/>
      <c r="B219" s="22"/>
      <c r="C219" s="22"/>
      <c r="D219" s="22"/>
      <c r="E219" s="21"/>
      <c r="F219" s="23"/>
      <c r="G219" s="21"/>
      <c r="H219" s="21"/>
      <c r="I219" s="21"/>
      <c r="J219" s="21"/>
      <c r="K219" s="21"/>
      <c r="L219" s="21"/>
      <c r="M219" s="21"/>
      <c r="N219" s="21"/>
      <c r="O219" s="21"/>
      <c r="P219" s="21"/>
      <c r="Q219" s="21"/>
      <c r="R219" s="134"/>
      <c r="S219" s="134"/>
      <c r="T219" s="134"/>
      <c r="U219" s="134"/>
      <c r="V219" s="134"/>
      <c r="W219" s="134"/>
      <c r="X219" s="134"/>
      <c r="Y219" s="134"/>
      <c r="Z219" s="134"/>
      <c r="AA219" s="134"/>
      <c r="AB219" s="134"/>
      <c r="AC219" s="134"/>
      <c r="AD219" s="134"/>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row>
    <row r="220" spans="1:56" ht="16.5" customHeight="1" x14ac:dyDescent="0.3">
      <c r="A220" s="22"/>
      <c r="B220" s="22"/>
      <c r="C220" s="22"/>
      <c r="D220" s="22"/>
      <c r="E220" s="21"/>
      <c r="F220" s="23"/>
      <c r="G220" s="21"/>
      <c r="H220" s="21"/>
      <c r="I220" s="21"/>
      <c r="J220" s="21"/>
      <c r="K220" s="21"/>
      <c r="L220" s="21"/>
      <c r="M220" s="21"/>
      <c r="N220" s="21"/>
      <c r="O220" s="21"/>
      <c r="P220" s="21"/>
      <c r="Q220" s="21"/>
      <c r="R220" s="134"/>
      <c r="S220" s="134"/>
      <c r="T220" s="134"/>
      <c r="U220" s="134"/>
      <c r="V220" s="134"/>
      <c r="W220" s="134"/>
      <c r="X220" s="134"/>
      <c r="Y220" s="134"/>
      <c r="Z220" s="134"/>
      <c r="AA220" s="134"/>
      <c r="AB220" s="134"/>
      <c r="AC220" s="134"/>
      <c r="AD220" s="134"/>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row>
    <row r="221" spans="1:56" ht="16.5" customHeight="1" x14ac:dyDescent="0.3">
      <c r="A221" s="22"/>
      <c r="B221" s="22"/>
      <c r="C221" s="22"/>
      <c r="D221" s="22"/>
      <c r="E221" s="21"/>
      <c r="F221" s="23"/>
      <c r="G221" s="21"/>
      <c r="H221" s="21"/>
      <c r="I221" s="21"/>
      <c r="J221" s="21"/>
      <c r="K221" s="21"/>
      <c r="L221" s="21"/>
      <c r="M221" s="21"/>
      <c r="N221" s="21"/>
      <c r="O221" s="21"/>
      <c r="P221" s="21"/>
      <c r="Q221" s="21"/>
      <c r="R221" s="134"/>
      <c r="S221" s="134"/>
      <c r="T221" s="134"/>
      <c r="U221" s="134"/>
      <c r="V221" s="134"/>
      <c r="W221" s="134"/>
      <c r="X221" s="134"/>
      <c r="Y221" s="134"/>
      <c r="Z221" s="134"/>
      <c r="AA221" s="134"/>
      <c r="AB221" s="134"/>
      <c r="AC221" s="134"/>
      <c r="AD221" s="134"/>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ht="16.5" customHeight="1" x14ac:dyDescent="0.3">
      <c r="A222" s="22"/>
      <c r="B222" s="22"/>
      <c r="C222" s="22"/>
      <c r="D222" s="22"/>
      <c r="E222" s="21"/>
      <c r="F222" s="23"/>
      <c r="G222" s="21"/>
      <c r="H222" s="21"/>
      <c r="I222" s="21"/>
      <c r="J222" s="21"/>
      <c r="K222" s="21"/>
      <c r="L222" s="21"/>
      <c r="M222" s="21"/>
      <c r="N222" s="21"/>
      <c r="O222" s="21"/>
      <c r="P222" s="21"/>
      <c r="Q222" s="21"/>
      <c r="R222" s="134"/>
      <c r="S222" s="134"/>
      <c r="T222" s="134"/>
      <c r="U222" s="134"/>
      <c r="V222" s="134"/>
      <c r="W222" s="134"/>
      <c r="X222" s="134"/>
      <c r="Y222" s="134"/>
      <c r="Z222" s="134"/>
      <c r="AA222" s="134"/>
      <c r="AB222" s="134"/>
      <c r="AC222" s="134"/>
      <c r="AD222" s="134"/>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row>
    <row r="223" spans="1:56" ht="16.5" customHeight="1" x14ac:dyDescent="0.3">
      <c r="A223" s="22"/>
      <c r="B223" s="22"/>
      <c r="C223" s="22"/>
      <c r="D223" s="22"/>
      <c r="E223" s="21"/>
      <c r="F223" s="23"/>
      <c r="G223" s="21"/>
      <c r="H223" s="21"/>
      <c r="I223" s="21"/>
      <c r="J223" s="21"/>
      <c r="K223" s="21"/>
      <c r="L223" s="21"/>
      <c r="M223" s="21"/>
      <c r="N223" s="21"/>
      <c r="O223" s="21"/>
      <c r="P223" s="21"/>
      <c r="Q223" s="21"/>
      <c r="R223" s="134"/>
      <c r="S223" s="134"/>
      <c r="T223" s="134"/>
      <c r="U223" s="134"/>
      <c r="V223" s="134"/>
      <c r="W223" s="134"/>
      <c r="X223" s="134"/>
      <c r="Y223" s="134"/>
      <c r="Z223" s="134"/>
      <c r="AA223" s="134"/>
      <c r="AB223" s="134"/>
      <c r="AC223" s="134"/>
      <c r="AD223" s="134"/>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row>
    <row r="224" spans="1:56" ht="16.5" customHeight="1" x14ac:dyDescent="0.3">
      <c r="A224" s="22"/>
      <c r="B224" s="22"/>
      <c r="C224" s="22"/>
      <c r="D224" s="22"/>
      <c r="E224" s="21"/>
      <c r="F224" s="23"/>
      <c r="G224" s="21"/>
      <c r="H224" s="21"/>
      <c r="I224" s="21"/>
      <c r="J224" s="21"/>
      <c r="K224" s="21"/>
      <c r="L224" s="21"/>
      <c r="M224" s="21"/>
      <c r="N224" s="21"/>
      <c r="O224" s="21"/>
      <c r="P224" s="21"/>
      <c r="Q224" s="21"/>
      <c r="R224" s="134"/>
      <c r="S224" s="134"/>
      <c r="T224" s="134"/>
      <c r="U224" s="134"/>
      <c r="V224" s="134"/>
      <c r="W224" s="134"/>
      <c r="X224" s="134"/>
      <c r="Y224" s="134"/>
      <c r="Z224" s="134"/>
      <c r="AA224" s="134"/>
      <c r="AB224" s="134"/>
      <c r="AC224" s="134"/>
      <c r="AD224" s="134"/>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row>
    <row r="225" spans="1:56" ht="16.5" customHeight="1" x14ac:dyDescent="0.3">
      <c r="A225" s="22"/>
      <c r="B225" s="22"/>
      <c r="C225" s="22"/>
      <c r="D225" s="22"/>
      <c r="E225" s="21"/>
      <c r="F225" s="23"/>
      <c r="G225" s="21"/>
      <c r="H225" s="21"/>
      <c r="I225" s="21"/>
      <c r="J225" s="21"/>
      <c r="K225" s="21"/>
      <c r="L225" s="21"/>
      <c r="M225" s="21"/>
      <c r="N225" s="21"/>
      <c r="O225" s="21"/>
      <c r="P225" s="21"/>
      <c r="Q225" s="21"/>
      <c r="R225" s="134"/>
      <c r="S225" s="134"/>
      <c r="T225" s="134"/>
      <c r="U225" s="134"/>
      <c r="V225" s="134"/>
      <c r="W225" s="134"/>
      <c r="X225" s="134"/>
      <c r="Y225" s="134"/>
      <c r="Z225" s="134"/>
      <c r="AA225" s="134"/>
      <c r="AB225" s="134"/>
      <c r="AC225" s="134"/>
      <c r="AD225" s="134"/>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row>
    <row r="226" spans="1:56" ht="16.5" customHeight="1" x14ac:dyDescent="0.3">
      <c r="A226" s="22"/>
      <c r="B226" s="22"/>
      <c r="C226" s="22"/>
      <c r="D226" s="22"/>
      <c r="E226" s="21"/>
      <c r="F226" s="23"/>
      <c r="G226" s="21"/>
      <c r="H226" s="21"/>
      <c r="I226" s="21"/>
      <c r="J226" s="21"/>
      <c r="K226" s="21"/>
      <c r="L226" s="21"/>
      <c r="M226" s="21"/>
      <c r="N226" s="21"/>
      <c r="O226" s="21"/>
      <c r="P226" s="21"/>
      <c r="Q226" s="21"/>
      <c r="R226" s="134"/>
      <c r="S226" s="134"/>
      <c r="T226" s="134"/>
      <c r="U226" s="134"/>
      <c r="V226" s="134"/>
      <c r="W226" s="134"/>
      <c r="X226" s="134"/>
      <c r="Y226" s="134"/>
      <c r="Z226" s="134"/>
      <c r="AA226" s="134"/>
      <c r="AB226" s="134"/>
      <c r="AC226" s="134"/>
      <c r="AD226" s="134"/>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ht="16.5" customHeight="1" x14ac:dyDescent="0.3">
      <c r="A227" s="22"/>
      <c r="B227" s="22"/>
      <c r="C227" s="22"/>
      <c r="D227" s="22"/>
      <c r="E227" s="21"/>
      <c r="F227" s="23"/>
      <c r="G227" s="21"/>
      <c r="H227" s="21"/>
      <c r="I227" s="21"/>
      <c r="J227" s="21"/>
      <c r="K227" s="21"/>
      <c r="L227" s="21"/>
      <c r="M227" s="21"/>
      <c r="N227" s="21"/>
      <c r="O227" s="21"/>
      <c r="P227" s="21"/>
      <c r="Q227" s="21"/>
      <c r="R227" s="134"/>
      <c r="S227" s="134"/>
      <c r="T227" s="134"/>
      <c r="U227" s="134"/>
      <c r="V227" s="134"/>
      <c r="W227" s="134"/>
      <c r="X227" s="134"/>
      <c r="Y227" s="134"/>
      <c r="Z227" s="134"/>
      <c r="AA227" s="134"/>
      <c r="AB227" s="134"/>
      <c r="AC227" s="134"/>
      <c r="AD227" s="134"/>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row>
    <row r="228" spans="1:56" ht="16.5" customHeight="1" x14ac:dyDescent="0.3">
      <c r="A228" s="22"/>
      <c r="B228" s="22"/>
      <c r="C228" s="22"/>
      <c r="D228" s="22"/>
      <c r="E228" s="21"/>
      <c r="F228" s="23"/>
      <c r="G228" s="21"/>
      <c r="H228" s="21"/>
      <c r="I228" s="21"/>
      <c r="J228" s="21"/>
      <c r="K228" s="21"/>
      <c r="L228" s="21"/>
      <c r="M228" s="21"/>
      <c r="N228" s="21"/>
      <c r="O228" s="21"/>
      <c r="P228" s="21"/>
      <c r="Q228" s="21"/>
      <c r="R228" s="134"/>
      <c r="S228" s="134"/>
      <c r="T228" s="134"/>
      <c r="U228" s="134"/>
      <c r="V228" s="134"/>
      <c r="W228" s="134"/>
      <c r="X228" s="134"/>
      <c r="Y228" s="134"/>
      <c r="Z228" s="134"/>
      <c r="AA228" s="134"/>
      <c r="AB228" s="134"/>
      <c r="AC228" s="134"/>
      <c r="AD228" s="134"/>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row>
    <row r="229" spans="1:56" ht="16.5" customHeight="1" x14ac:dyDescent="0.3">
      <c r="A229" s="22"/>
      <c r="B229" s="22"/>
      <c r="C229" s="22"/>
      <c r="D229" s="22"/>
      <c r="E229" s="21"/>
      <c r="F229" s="23"/>
      <c r="G229" s="21"/>
      <c r="H229" s="21"/>
      <c r="I229" s="21"/>
      <c r="J229" s="21"/>
      <c r="K229" s="21"/>
      <c r="L229" s="21"/>
      <c r="M229" s="21"/>
      <c r="N229" s="21"/>
      <c r="O229" s="21"/>
      <c r="P229" s="21"/>
      <c r="Q229" s="21"/>
      <c r="R229" s="134"/>
      <c r="S229" s="134"/>
      <c r="T229" s="134"/>
      <c r="U229" s="134"/>
      <c r="V229" s="134"/>
      <c r="W229" s="134"/>
      <c r="X229" s="134"/>
      <c r="Y229" s="134"/>
      <c r="Z229" s="134"/>
      <c r="AA229" s="134"/>
      <c r="AB229" s="134"/>
      <c r="AC229" s="134"/>
      <c r="AD229" s="134"/>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row>
    <row r="230" spans="1:56" ht="16.5" customHeight="1" x14ac:dyDescent="0.3">
      <c r="A230" s="22"/>
      <c r="B230" s="22"/>
      <c r="C230" s="22"/>
      <c r="D230" s="22"/>
      <c r="E230" s="21"/>
      <c r="F230" s="23"/>
      <c r="G230" s="21"/>
      <c r="H230" s="21"/>
      <c r="I230" s="21"/>
      <c r="J230" s="21"/>
      <c r="K230" s="21"/>
      <c r="L230" s="21"/>
      <c r="M230" s="21"/>
      <c r="N230" s="21"/>
      <c r="O230" s="21"/>
      <c r="P230" s="21"/>
      <c r="Q230" s="21"/>
      <c r="R230" s="134"/>
      <c r="S230" s="134"/>
      <c r="T230" s="134"/>
      <c r="U230" s="134"/>
      <c r="V230" s="134"/>
      <c r="W230" s="134"/>
      <c r="X230" s="134"/>
      <c r="Y230" s="134"/>
      <c r="Z230" s="134"/>
      <c r="AA230" s="134"/>
      <c r="AB230" s="134"/>
      <c r="AC230" s="134"/>
      <c r="AD230" s="134"/>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row>
    <row r="231" spans="1:56" ht="16.5" customHeight="1" x14ac:dyDescent="0.3">
      <c r="A231" s="22"/>
      <c r="B231" s="22"/>
      <c r="C231" s="22"/>
      <c r="D231" s="22"/>
      <c r="E231" s="21"/>
      <c r="F231" s="23"/>
      <c r="G231" s="21"/>
      <c r="H231" s="21"/>
      <c r="I231" s="21"/>
      <c r="J231" s="21"/>
      <c r="K231" s="21"/>
      <c r="L231" s="21"/>
      <c r="M231" s="21"/>
      <c r="N231" s="21"/>
      <c r="O231" s="21"/>
      <c r="P231" s="21"/>
      <c r="Q231" s="21"/>
      <c r="R231" s="134"/>
      <c r="S231" s="134"/>
      <c r="T231" s="134"/>
      <c r="U231" s="134"/>
      <c r="V231" s="134"/>
      <c r="W231" s="134"/>
      <c r="X231" s="134"/>
      <c r="Y231" s="134"/>
      <c r="Z231" s="134"/>
      <c r="AA231" s="134"/>
      <c r="AB231" s="134"/>
      <c r="AC231" s="134"/>
      <c r="AD231" s="134"/>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row>
    <row r="232" spans="1:56" ht="16.5" customHeight="1" x14ac:dyDescent="0.3">
      <c r="A232" s="22"/>
      <c r="B232" s="22"/>
      <c r="C232" s="22"/>
      <c r="D232" s="22"/>
      <c r="E232" s="21"/>
      <c r="F232" s="23"/>
      <c r="G232" s="21"/>
      <c r="H232" s="21"/>
      <c r="I232" s="21"/>
      <c r="J232" s="21"/>
      <c r="K232" s="21"/>
      <c r="L232" s="21"/>
      <c r="M232" s="21"/>
      <c r="N232" s="21"/>
      <c r="O232" s="21"/>
      <c r="P232" s="21"/>
      <c r="Q232" s="21"/>
      <c r="R232" s="134"/>
      <c r="S232" s="134"/>
      <c r="T232" s="134"/>
      <c r="U232" s="134"/>
      <c r="V232" s="134"/>
      <c r="W232" s="134"/>
      <c r="X232" s="134"/>
      <c r="Y232" s="134"/>
      <c r="Z232" s="134"/>
      <c r="AA232" s="134"/>
      <c r="AB232" s="134"/>
      <c r="AC232" s="134"/>
      <c r="AD232" s="134"/>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row>
    <row r="233" spans="1:56" ht="16.5" customHeight="1" x14ac:dyDescent="0.3">
      <c r="A233" s="22"/>
      <c r="B233" s="22"/>
      <c r="C233" s="22"/>
      <c r="D233" s="22"/>
      <c r="E233" s="21"/>
      <c r="F233" s="23"/>
      <c r="G233" s="21"/>
      <c r="H233" s="21"/>
      <c r="I233" s="21"/>
      <c r="J233" s="21"/>
      <c r="K233" s="21"/>
      <c r="L233" s="21"/>
      <c r="M233" s="21"/>
      <c r="N233" s="21"/>
      <c r="O233" s="21"/>
      <c r="P233" s="21"/>
      <c r="Q233" s="21"/>
      <c r="R233" s="134"/>
      <c r="S233" s="134"/>
      <c r="T233" s="134"/>
      <c r="U233" s="134"/>
      <c r="V233" s="134"/>
      <c r="W233" s="134"/>
      <c r="X233" s="134"/>
      <c r="Y233" s="134"/>
      <c r="Z233" s="134"/>
      <c r="AA233" s="134"/>
      <c r="AB233" s="134"/>
      <c r="AC233" s="134"/>
      <c r="AD233" s="134"/>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ht="16.5" customHeight="1" x14ac:dyDescent="0.3">
      <c r="A234" s="22"/>
      <c r="B234" s="22"/>
      <c r="C234" s="22"/>
      <c r="D234" s="22"/>
      <c r="E234" s="21"/>
      <c r="F234" s="23"/>
      <c r="G234" s="21"/>
      <c r="H234" s="21"/>
      <c r="I234" s="21"/>
      <c r="J234" s="21"/>
      <c r="K234" s="21"/>
      <c r="L234" s="21"/>
      <c r="M234" s="21"/>
      <c r="N234" s="21"/>
      <c r="O234" s="21"/>
      <c r="P234" s="21"/>
      <c r="Q234" s="21"/>
      <c r="R234" s="134"/>
      <c r="S234" s="134"/>
      <c r="T234" s="134"/>
      <c r="U234" s="134"/>
      <c r="V234" s="134"/>
      <c r="W234" s="134"/>
      <c r="X234" s="134"/>
      <c r="Y234" s="134"/>
      <c r="Z234" s="134"/>
      <c r="AA234" s="134"/>
      <c r="AB234" s="134"/>
      <c r="AC234" s="134"/>
      <c r="AD234" s="134"/>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ht="16.5" customHeight="1" x14ac:dyDescent="0.3">
      <c r="A235" s="22"/>
      <c r="B235" s="22"/>
      <c r="C235" s="22"/>
      <c r="D235" s="22"/>
      <c r="E235" s="21"/>
      <c r="F235" s="23"/>
      <c r="G235" s="21"/>
      <c r="H235" s="21"/>
      <c r="I235" s="21"/>
      <c r="J235" s="21"/>
      <c r="K235" s="21"/>
      <c r="L235" s="21"/>
      <c r="M235" s="21"/>
      <c r="N235" s="21"/>
      <c r="O235" s="21"/>
      <c r="P235" s="21"/>
      <c r="Q235" s="21"/>
      <c r="R235" s="134"/>
      <c r="S235" s="134"/>
      <c r="T235" s="134"/>
      <c r="U235" s="134"/>
      <c r="V235" s="134"/>
      <c r="W235" s="134"/>
      <c r="X235" s="134"/>
      <c r="Y235" s="134"/>
      <c r="Z235" s="134"/>
      <c r="AA235" s="134"/>
      <c r="AB235" s="134"/>
      <c r="AC235" s="134"/>
      <c r="AD235" s="134"/>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ht="16.5" customHeight="1" x14ac:dyDescent="0.3">
      <c r="A236" s="22"/>
      <c r="B236" s="22"/>
      <c r="C236" s="22"/>
      <c r="D236" s="22"/>
      <c r="E236" s="21"/>
      <c r="F236" s="23"/>
      <c r="G236" s="21"/>
      <c r="H236" s="21"/>
      <c r="I236" s="21"/>
      <c r="J236" s="21"/>
      <c r="K236" s="21"/>
      <c r="L236" s="21"/>
      <c r="M236" s="21"/>
      <c r="N236" s="21"/>
      <c r="O236" s="21"/>
      <c r="P236" s="21"/>
      <c r="Q236" s="21"/>
      <c r="R236" s="134"/>
      <c r="S236" s="134"/>
      <c r="T236" s="134"/>
      <c r="U236" s="134"/>
      <c r="V236" s="134"/>
      <c r="W236" s="134"/>
      <c r="X236" s="134"/>
      <c r="Y236" s="134"/>
      <c r="Z236" s="134"/>
      <c r="AA236" s="134"/>
      <c r="AB236" s="134"/>
      <c r="AC236" s="134"/>
      <c r="AD236" s="134"/>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ht="16.5" customHeight="1" x14ac:dyDescent="0.3">
      <c r="A237" s="22"/>
      <c r="B237" s="22"/>
      <c r="C237" s="22"/>
      <c r="D237" s="22"/>
      <c r="E237" s="21"/>
      <c r="F237" s="23"/>
      <c r="G237" s="21"/>
      <c r="H237" s="21"/>
      <c r="I237" s="21"/>
      <c r="J237" s="21"/>
      <c r="K237" s="21"/>
      <c r="L237" s="21"/>
      <c r="M237" s="21"/>
      <c r="N237" s="21"/>
      <c r="O237" s="21"/>
      <c r="P237" s="21"/>
      <c r="Q237" s="21"/>
      <c r="R237" s="134"/>
      <c r="S237" s="134"/>
      <c r="T237" s="134"/>
      <c r="U237" s="134"/>
      <c r="V237" s="134"/>
      <c r="W237" s="134"/>
      <c r="X237" s="134"/>
      <c r="Y237" s="134"/>
      <c r="Z237" s="134"/>
      <c r="AA237" s="134"/>
      <c r="AB237" s="134"/>
      <c r="AC237" s="134"/>
      <c r="AD237" s="134"/>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ht="16.5" customHeight="1" x14ac:dyDescent="0.3">
      <c r="A238" s="22"/>
      <c r="B238" s="22"/>
      <c r="C238" s="22"/>
      <c r="D238" s="22"/>
      <c r="E238" s="21"/>
      <c r="F238" s="23"/>
      <c r="G238" s="21"/>
      <c r="H238" s="21"/>
      <c r="I238" s="21"/>
      <c r="J238" s="21"/>
      <c r="K238" s="21"/>
      <c r="L238" s="21"/>
      <c r="M238" s="21"/>
      <c r="N238" s="21"/>
      <c r="O238" s="21"/>
      <c r="P238" s="21"/>
      <c r="Q238" s="21"/>
      <c r="R238" s="134"/>
      <c r="S238" s="134"/>
      <c r="T238" s="134"/>
      <c r="U238" s="134"/>
      <c r="V238" s="134"/>
      <c r="W238" s="134"/>
      <c r="X238" s="134"/>
      <c r="Y238" s="134"/>
      <c r="Z238" s="134"/>
      <c r="AA238" s="134"/>
      <c r="AB238" s="134"/>
      <c r="AC238" s="134"/>
      <c r="AD238" s="134"/>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ht="16.5" customHeight="1" x14ac:dyDescent="0.3">
      <c r="A239" s="22"/>
      <c r="B239" s="22"/>
      <c r="C239" s="22"/>
      <c r="D239" s="22"/>
      <c r="E239" s="21"/>
      <c r="F239" s="23"/>
      <c r="G239" s="21"/>
      <c r="H239" s="21"/>
      <c r="I239" s="21"/>
      <c r="J239" s="21"/>
      <c r="K239" s="21"/>
      <c r="L239" s="21"/>
      <c r="M239" s="21"/>
      <c r="N239" s="21"/>
      <c r="O239" s="21"/>
      <c r="P239" s="21"/>
      <c r="Q239" s="21"/>
      <c r="R239" s="134"/>
      <c r="S239" s="134"/>
      <c r="T239" s="134"/>
      <c r="U239" s="134"/>
      <c r="V239" s="134"/>
      <c r="W239" s="134"/>
      <c r="X239" s="134"/>
      <c r="Y239" s="134"/>
      <c r="Z239" s="134"/>
      <c r="AA239" s="134"/>
      <c r="AB239" s="134"/>
      <c r="AC239" s="134"/>
      <c r="AD239" s="134"/>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ht="16.5" customHeight="1" x14ac:dyDescent="0.3">
      <c r="A240" s="22"/>
      <c r="B240" s="22"/>
      <c r="C240" s="22"/>
      <c r="D240" s="22"/>
      <c r="E240" s="21"/>
      <c r="F240" s="23"/>
      <c r="G240" s="21"/>
      <c r="H240" s="21"/>
      <c r="I240" s="21"/>
      <c r="J240" s="21"/>
      <c r="K240" s="21"/>
      <c r="L240" s="21"/>
      <c r="M240" s="21"/>
      <c r="N240" s="21"/>
      <c r="O240" s="21"/>
      <c r="P240" s="21"/>
      <c r="Q240" s="21"/>
      <c r="R240" s="134"/>
      <c r="S240" s="134"/>
      <c r="T240" s="134"/>
      <c r="U240" s="134"/>
      <c r="V240" s="134"/>
      <c r="W240" s="134"/>
      <c r="X240" s="134"/>
      <c r="Y240" s="134"/>
      <c r="Z240" s="134"/>
      <c r="AA240" s="134"/>
      <c r="AB240" s="134"/>
      <c r="AC240" s="134"/>
      <c r="AD240" s="134"/>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ht="16.5" customHeight="1" x14ac:dyDescent="0.3">
      <c r="A241" s="22"/>
      <c r="B241" s="22"/>
      <c r="C241" s="22"/>
      <c r="D241" s="22"/>
      <c r="E241" s="21"/>
      <c r="F241" s="23"/>
      <c r="G241" s="21"/>
      <c r="H241" s="21"/>
      <c r="I241" s="21"/>
      <c r="J241" s="21"/>
      <c r="K241" s="21"/>
      <c r="L241" s="21"/>
      <c r="M241" s="21"/>
      <c r="N241" s="21"/>
      <c r="O241" s="21"/>
      <c r="P241" s="21"/>
      <c r="Q241" s="21"/>
      <c r="R241" s="134"/>
      <c r="S241" s="134"/>
      <c r="T241" s="134"/>
      <c r="U241" s="134"/>
      <c r="V241" s="134"/>
      <c r="W241" s="134"/>
      <c r="X241" s="134"/>
      <c r="Y241" s="134"/>
      <c r="Z241" s="134"/>
      <c r="AA241" s="134"/>
      <c r="AB241" s="134"/>
      <c r="AC241" s="134"/>
      <c r="AD241" s="134"/>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ht="16.5" customHeight="1" x14ac:dyDescent="0.3">
      <c r="A242" s="22"/>
      <c r="B242" s="22"/>
      <c r="C242" s="22"/>
      <c r="D242" s="22"/>
      <c r="E242" s="21"/>
      <c r="F242" s="23"/>
      <c r="G242" s="21"/>
      <c r="H242" s="21"/>
      <c r="I242" s="21"/>
      <c r="J242" s="21"/>
      <c r="K242" s="21"/>
      <c r="L242" s="21"/>
      <c r="M242" s="21"/>
      <c r="N242" s="21"/>
      <c r="O242" s="21"/>
      <c r="P242" s="21"/>
      <c r="Q242" s="21"/>
      <c r="R242" s="134"/>
      <c r="S242" s="134"/>
      <c r="T242" s="134"/>
      <c r="U242" s="134"/>
      <c r="V242" s="134"/>
      <c r="W242" s="134"/>
      <c r="X242" s="134"/>
      <c r="Y242" s="134"/>
      <c r="Z242" s="134"/>
      <c r="AA242" s="134"/>
      <c r="AB242" s="134"/>
      <c r="AC242" s="134"/>
      <c r="AD242" s="134"/>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ht="16.5" customHeight="1" x14ac:dyDescent="0.3">
      <c r="A243" s="22"/>
      <c r="B243" s="22"/>
      <c r="C243" s="22"/>
      <c r="D243" s="22"/>
      <c r="E243" s="21"/>
      <c r="F243" s="23"/>
      <c r="G243" s="21"/>
      <c r="H243" s="21"/>
      <c r="I243" s="21"/>
      <c r="J243" s="21"/>
      <c r="K243" s="21"/>
      <c r="L243" s="21"/>
      <c r="M243" s="21"/>
      <c r="N243" s="21"/>
      <c r="O243" s="21"/>
      <c r="P243" s="21"/>
      <c r="Q243" s="21"/>
      <c r="R243" s="134"/>
      <c r="S243" s="134"/>
      <c r="T243" s="134"/>
      <c r="U243" s="134"/>
      <c r="V243" s="134"/>
      <c r="W243" s="134"/>
      <c r="X243" s="134"/>
      <c r="Y243" s="134"/>
      <c r="Z243" s="134"/>
      <c r="AA243" s="134"/>
      <c r="AB243" s="134"/>
      <c r="AC243" s="134"/>
      <c r="AD243" s="134"/>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row>
    <row r="244" spans="1:56" ht="16.5" customHeight="1" x14ac:dyDescent="0.3">
      <c r="A244" s="22"/>
      <c r="B244" s="22"/>
      <c r="C244" s="22"/>
      <c r="D244" s="22"/>
      <c r="E244" s="21"/>
      <c r="F244" s="23"/>
      <c r="G244" s="21"/>
      <c r="H244" s="21"/>
      <c r="I244" s="21"/>
      <c r="J244" s="21"/>
      <c r="K244" s="21"/>
      <c r="L244" s="21"/>
      <c r="M244" s="21"/>
      <c r="N244" s="21"/>
      <c r="O244" s="21"/>
      <c r="P244" s="21"/>
      <c r="Q244" s="21"/>
      <c r="R244" s="134"/>
      <c r="S244" s="134"/>
      <c r="T244" s="134"/>
      <c r="U244" s="134"/>
      <c r="V244" s="134"/>
      <c r="W244" s="134"/>
      <c r="X244" s="134"/>
      <c r="Y244" s="134"/>
      <c r="Z244" s="134"/>
      <c r="AA244" s="134"/>
      <c r="AB244" s="134"/>
      <c r="AC244" s="134"/>
      <c r="AD244" s="134"/>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row>
    <row r="245" spans="1:56" ht="16.5" customHeight="1" x14ac:dyDescent="0.3">
      <c r="A245" s="22"/>
      <c r="B245" s="22"/>
      <c r="C245" s="22"/>
      <c r="D245" s="22"/>
      <c r="E245" s="21"/>
      <c r="F245" s="23"/>
      <c r="G245" s="21"/>
      <c r="H245" s="21"/>
      <c r="I245" s="21"/>
      <c r="J245" s="21"/>
      <c r="K245" s="21"/>
      <c r="L245" s="21"/>
      <c r="M245" s="21"/>
      <c r="N245" s="21"/>
      <c r="O245" s="21"/>
      <c r="P245" s="21"/>
      <c r="Q245" s="21"/>
      <c r="R245" s="134"/>
      <c r="S245" s="134"/>
      <c r="T245" s="134"/>
      <c r="U245" s="134"/>
      <c r="V245" s="134"/>
      <c r="W245" s="134"/>
      <c r="X245" s="134"/>
      <c r="Y245" s="134"/>
      <c r="Z245" s="134"/>
      <c r="AA245" s="134"/>
      <c r="AB245" s="134"/>
      <c r="AC245" s="134"/>
      <c r="AD245" s="134"/>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row>
    <row r="246" spans="1:56" ht="16.5" customHeight="1" x14ac:dyDescent="0.3">
      <c r="A246" s="22"/>
      <c r="B246" s="22"/>
      <c r="C246" s="22"/>
      <c r="D246" s="22"/>
      <c r="E246" s="21"/>
      <c r="F246" s="23"/>
      <c r="G246" s="21"/>
      <c r="H246" s="21"/>
      <c r="I246" s="21"/>
      <c r="J246" s="21"/>
      <c r="K246" s="21"/>
      <c r="L246" s="21"/>
      <c r="M246" s="21"/>
      <c r="N246" s="21"/>
      <c r="O246" s="21"/>
      <c r="P246" s="21"/>
      <c r="Q246" s="21"/>
      <c r="R246" s="134"/>
      <c r="S246" s="134"/>
      <c r="T246" s="134"/>
      <c r="U246" s="134"/>
      <c r="V246" s="134"/>
      <c r="W246" s="134"/>
      <c r="X246" s="134"/>
      <c r="Y246" s="134"/>
      <c r="Z246" s="134"/>
      <c r="AA246" s="134"/>
      <c r="AB246" s="134"/>
      <c r="AC246" s="134"/>
      <c r="AD246" s="134"/>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row>
    <row r="247" spans="1:56" ht="16.5" customHeight="1" x14ac:dyDescent="0.3">
      <c r="A247" s="22"/>
      <c r="B247" s="22"/>
      <c r="C247" s="22"/>
      <c r="D247" s="22"/>
      <c r="E247" s="21"/>
      <c r="F247" s="23"/>
      <c r="G247" s="21"/>
      <c r="H247" s="21"/>
      <c r="I247" s="21"/>
      <c r="J247" s="21"/>
      <c r="K247" s="21"/>
      <c r="L247" s="21"/>
      <c r="M247" s="21"/>
      <c r="N247" s="21"/>
      <c r="O247" s="21"/>
      <c r="P247" s="21"/>
      <c r="Q247" s="21"/>
      <c r="R247" s="134"/>
      <c r="S247" s="134"/>
      <c r="T247" s="134"/>
      <c r="U247" s="134"/>
      <c r="V247" s="134"/>
      <c r="W247" s="134"/>
      <c r="X247" s="134"/>
      <c r="Y247" s="134"/>
      <c r="Z247" s="134"/>
      <c r="AA247" s="134"/>
      <c r="AB247" s="134"/>
      <c r="AC247" s="134"/>
      <c r="AD247" s="134"/>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ht="16.5" customHeight="1" x14ac:dyDescent="0.3">
      <c r="A248" s="22"/>
      <c r="B248" s="22"/>
      <c r="C248" s="22"/>
      <c r="D248" s="22"/>
      <c r="E248" s="21"/>
      <c r="F248" s="23"/>
      <c r="G248" s="21"/>
      <c r="H248" s="21"/>
      <c r="I248" s="21"/>
      <c r="J248" s="21"/>
      <c r="K248" s="21"/>
      <c r="L248" s="21"/>
      <c r="M248" s="21"/>
      <c r="N248" s="21"/>
      <c r="O248" s="21"/>
      <c r="P248" s="21"/>
      <c r="Q248" s="21"/>
      <c r="R248" s="134"/>
      <c r="S248" s="134"/>
      <c r="T248" s="134"/>
      <c r="U248" s="134"/>
      <c r="V248" s="134"/>
      <c r="W248" s="134"/>
      <c r="X248" s="134"/>
      <c r="Y248" s="134"/>
      <c r="Z248" s="134"/>
      <c r="AA248" s="134"/>
      <c r="AB248" s="134"/>
      <c r="AC248" s="134"/>
      <c r="AD248" s="134"/>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row>
    <row r="249" spans="1:56" ht="16.5" customHeight="1" x14ac:dyDescent="0.3">
      <c r="A249" s="22"/>
      <c r="B249" s="22"/>
      <c r="C249" s="22"/>
      <c r="D249" s="22"/>
      <c r="E249" s="21"/>
      <c r="F249" s="23"/>
      <c r="G249" s="21"/>
      <c r="H249" s="21"/>
      <c r="I249" s="21"/>
      <c r="J249" s="21"/>
      <c r="K249" s="21"/>
      <c r="L249" s="21"/>
      <c r="M249" s="21"/>
      <c r="N249" s="21"/>
      <c r="O249" s="21"/>
      <c r="P249" s="21"/>
      <c r="Q249" s="21"/>
      <c r="R249" s="134"/>
      <c r="S249" s="134"/>
      <c r="T249" s="134"/>
      <c r="U249" s="134"/>
      <c r="V249" s="134"/>
      <c r="W249" s="134"/>
      <c r="X249" s="134"/>
      <c r="Y249" s="134"/>
      <c r="Z249" s="134"/>
      <c r="AA249" s="134"/>
      <c r="AB249" s="134"/>
      <c r="AC249" s="134"/>
      <c r="AD249" s="134"/>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row>
    <row r="250" spans="1:56" ht="16.5" customHeight="1" x14ac:dyDescent="0.3">
      <c r="A250" s="22"/>
      <c r="B250" s="22"/>
      <c r="C250" s="22"/>
      <c r="D250" s="22"/>
      <c r="E250" s="21"/>
      <c r="F250" s="23"/>
      <c r="G250" s="21"/>
      <c r="H250" s="21"/>
      <c r="I250" s="21"/>
      <c r="J250" s="21"/>
      <c r="K250" s="21"/>
      <c r="L250" s="21"/>
      <c r="M250" s="21"/>
      <c r="N250" s="21"/>
      <c r="O250" s="21"/>
      <c r="P250" s="21"/>
      <c r="Q250" s="21"/>
      <c r="R250" s="134"/>
      <c r="S250" s="134"/>
      <c r="T250" s="134"/>
      <c r="U250" s="134"/>
      <c r="V250" s="134"/>
      <c r="W250" s="134"/>
      <c r="X250" s="134"/>
      <c r="Y250" s="134"/>
      <c r="Z250" s="134"/>
      <c r="AA250" s="134"/>
      <c r="AB250" s="134"/>
      <c r="AC250" s="134"/>
      <c r="AD250" s="134"/>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row>
    <row r="251" spans="1:56" ht="16.5" customHeight="1" x14ac:dyDescent="0.3">
      <c r="A251" s="22"/>
      <c r="B251" s="22"/>
      <c r="C251" s="22"/>
      <c r="D251" s="22"/>
      <c r="E251" s="21"/>
      <c r="F251" s="23"/>
      <c r="G251" s="21"/>
      <c r="H251" s="21"/>
      <c r="I251" s="21"/>
      <c r="J251" s="21"/>
      <c r="K251" s="21"/>
      <c r="L251" s="21"/>
      <c r="M251" s="21"/>
      <c r="N251" s="21"/>
      <c r="O251" s="21"/>
      <c r="P251" s="21"/>
      <c r="Q251" s="21"/>
      <c r="R251" s="134"/>
      <c r="S251" s="134"/>
      <c r="T251" s="134"/>
      <c r="U251" s="134"/>
      <c r="V251" s="134"/>
      <c r="W251" s="134"/>
      <c r="X251" s="134"/>
      <c r="Y251" s="134"/>
      <c r="Z251" s="134"/>
      <c r="AA251" s="134"/>
      <c r="AB251" s="134"/>
      <c r="AC251" s="134"/>
      <c r="AD251" s="134"/>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row>
    <row r="252" spans="1:56" ht="16.5" customHeight="1" x14ac:dyDescent="0.3">
      <c r="A252" s="22"/>
      <c r="B252" s="22"/>
      <c r="C252" s="22"/>
      <c r="D252" s="22"/>
      <c r="E252" s="21"/>
      <c r="F252" s="23"/>
      <c r="G252" s="21"/>
      <c r="H252" s="21"/>
      <c r="I252" s="21"/>
      <c r="J252" s="21"/>
      <c r="K252" s="21"/>
      <c r="L252" s="21"/>
      <c r="M252" s="21"/>
      <c r="N252" s="21"/>
      <c r="O252" s="21"/>
      <c r="P252" s="21"/>
      <c r="Q252" s="21"/>
      <c r="R252" s="134"/>
      <c r="S252" s="134"/>
      <c r="T252" s="134"/>
      <c r="U252" s="134"/>
      <c r="V252" s="134"/>
      <c r="W252" s="134"/>
      <c r="X252" s="134"/>
      <c r="Y252" s="134"/>
      <c r="Z252" s="134"/>
      <c r="AA252" s="134"/>
      <c r="AB252" s="134"/>
      <c r="AC252" s="134"/>
      <c r="AD252" s="134"/>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row>
    <row r="253" spans="1:56" ht="16.5" customHeight="1" x14ac:dyDescent="0.3">
      <c r="A253" s="22"/>
      <c r="B253" s="22"/>
      <c r="C253" s="22"/>
      <c r="D253" s="22"/>
      <c r="E253" s="21"/>
      <c r="F253" s="23"/>
      <c r="G253" s="21"/>
      <c r="H253" s="21"/>
      <c r="I253" s="21"/>
      <c r="J253" s="21"/>
      <c r="K253" s="21"/>
      <c r="L253" s="21"/>
      <c r="M253" s="21"/>
      <c r="N253" s="21"/>
      <c r="O253" s="21"/>
      <c r="P253" s="21"/>
      <c r="Q253" s="21"/>
      <c r="R253" s="134"/>
      <c r="S253" s="134"/>
      <c r="T253" s="134"/>
      <c r="U253" s="134"/>
      <c r="V253" s="134"/>
      <c r="W253" s="134"/>
      <c r="X253" s="134"/>
      <c r="Y253" s="134"/>
      <c r="Z253" s="134"/>
      <c r="AA253" s="134"/>
      <c r="AB253" s="134"/>
      <c r="AC253" s="134"/>
      <c r="AD253" s="134"/>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row>
    <row r="254" spans="1:56" ht="16.5" customHeight="1" x14ac:dyDescent="0.3">
      <c r="A254" s="22"/>
      <c r="B254" s="22"/>
      <c r="C254" s="22"/>
      <c r="D254" s="22"/>
      <c r="E254" s="21"/>
      <c r="F254" s="23"/>
      <c r="G254" s="21"/>
      <c r="H254" s="21"/>
      <c r="I254" s="21"/>
      <c r="J254" s="21"/>
      <c r="K254" s="21"/>
      <c r="L254" s="21"/>
      <c r="M254" s="21"/>
      <c r="N254" s="21"/>
      <c r="O254" s="21"/>
      <c r="P254" s="21"/>
      <c r="Q254" s="21"/>
      <c r="R254" s="134"/>
      <c r="S254" s="134"/>
      <c r="T254" s="134"/>
      <c r="U254" s="134"/>
      <c r="V254" s="134"/>
      <c r="W254" s="134"/>
      <c r="X254" s="134"/>
      <c r="Y254" s="134"/>
      <c r="Z254" s="134"/>
      <c r="AA254" s="134"/>
      <c r="AB254" s="134"/>
      <c r="AC254" s="134"/>
      <c r="AD254" s="134"/>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row>
    <row r="255" spans="1:56" ht="16.5" customHeight="1" x14ac:dyDescent="0.3">
      <c r="A255" s="22"/>
      <c r="B255" s="22"/>
      <c r="C255" s="22"/>
      <c r="D255" s="22"/>
      <c r="E255" s="21"/>
      <c r="F255" s="23"/>
      <c r="G255" s="21"/>
      <c r="H255" s="21"/>
      <c r="I255" s="21"/>
      <c r="J255" s="21"/>
      <c r="K255" s="21"/>
      <c r="L255" s="21"/>
      <c r="M255" s="21"/>
      <c r="N255" s="21"/>
      <c r="O255" s="21"/>
      <c r="P255" s="21"/>
      <c r="Q255" s="21"/>
      <c r="R255" s="134"/>
      <c r="S255" s="134"/>
      <c r="T255" s="134"/>
      <c r="U255" s="134"/>
      <c r="V255" s="134"/>
      <c r="W255" s="134"/>
      <c r="X255" s="134"/>
      <c r="Y255" s="134"/>
      <c r="Z255" s="134"/>
      <c r="AA255" s="134"/>
      <c r="AB255" s="134"/>
      <c r="AC255" s="134"/>
      <c r="AD255" s="134"/>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row>
    <row r="256" spans="1:56" ht="16.5" customHeight="1" x14ac:dyDescent="0.3">
      <c r="A256" s="22"/>
      <c r="B256" s="22"/>
      <c r="C256" s="22"/>
      <c r="D256" s="22"/>
      <c r="E256" s="21"/>
      <c r="F256" s="23"/>
      <c r="G256" s="21"/>
      <c r="H256" s="21"/>
      <c r="I256" s="21"/>
      <c r="J256" s="21"/>
      <c r="K256" s="21"/>
      <c r="L256" s="21"/>
      <c r="M256" s="21"/>
      <c r="N256" s="21"/>
      <c r="O256" s="21"/>
      <c r="P256" s="21"/>
      <c r="Q256" s="21"/>
      <c r="R256" s="134"/>
      <c r="S256" s="134"/>
      <c r="T256" s="134"/>
      <c r="U256" s="134"/>
      <c r="V256" s="134"/>
      <c r="W256" s="134"/>
      <c r="X256" s="134"/>
      <c r="Y256" s="134"/>
      <c r="Z256" s="134"/>
      <c r="AA256" s="134"/>
      <c r="AB256" s="134"/>
      <c r="AC256" s="134"/>
      <c r="AD256" s="134"/>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row>
    <row r="257" spans="1:56" ht="16.5" customHeight="1" x14ac:dyDescent="0.3">
      <c r="A257" s="22"/>
      <c r="B257" s="22"/>
      <c r="C257" s="22"/>
      <c r="D257" s="22"/>
      <c r="E257" s="21"/>
      <c r="F257" s="23"/>
      <c r="G257" s="21"/>
      <c r="H257" s="21"/>
      <c r="I257" s="21"/>
      <c r="J257" s="21"/>
      <c r="K257" s="21"/>
      <c r="L257" s="21"/>
      <c r="M257" s="21"/>
      <c r="N257" s="21"/>
      <c r="O257" s="21"/>
      <c r="P257" s="21"/>
      <c r="Q257" s="21"/>
      <c r="R257" s="134"/>
      <c r="S257" s="134"/>
      <c r="T257" s="134"/>
      <c r="U257" s="134"/>
      <c r="V257" s="134"/>
      <c r="W257" s="134"/>
      <c r="X257" s="134"/>
      <c r="Y257" s="134"/>
      <c r="Z257" s="134"/>
      <c r="AA257" s="134"/>
      <c r="AB257" s="134"/>
      <c r="AC257" s="134"/>
      <c r="AD257" s="134"/>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row>
    <row r="258" spans="1:56" ht="16.5" customHeight="1" x14ac:dyDescent="0.3">
      <c r="A258" s="22"/>
      <c r="B258" s="22"/>
      <c r="C258" s="22"/>
      <c r="D258" s="22"/>
      <c r="E258" s="21"/>
      <c r="F258" s="23"/>
      <c r="G258" s="21"/>
      <c r="H258" s="21"/>
      <c r="I258" s="21"/>
      <c r="J258" s="21"/>
      <c r="K258" s="21"/>
      <c r="L258" s="21"/>
      <c r="M258" s="21"/>
      <c r="N258" s="21"/>
      <c r="O258" s="21"/>
      <c r="P258" s="21"/>
      <c r="Q258" s="21"/>
      <c r="R258" s="134"/>
      <c r="S258" s="134"/>
      <c r="T258" s="134"/>
      <c r="U258" s="134"/>
      <c r="V258" s="134"/>
      <c r="W258" s="134"/>
      <c r="X258" s="134"/>
      <c r="Y258" s="134"/>
      <c r="Z258" s="134"/>
      <c r="AA258" s="134"/>
      <c r="AB258" s="134"/>
      <c r="AC258" s="134"/>
      <c r="AD258" s="134"/>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row>
    <row r="259" spans="1:56" ht="16.5" customHeight="1" x14ac:dyDescent="0.3">
      <c r="A259" s="22"/>
      <c r="B259" s="22"/>
      <c r="C259" s="22"/>
      <c r="D259" s="22"/>
      <c r="E259" s="21"/>
      <c r="F259" s="23"/>
      <c r="G259" s="21"/>
      <c r="H259" s="21"/>
      <c r="I259" s="21"/>
      <c r="J259" s="21"/>
      <c r="K259" s="21"/>
      <c r="L259" s="21"/>
      <c r="M259" s="21"/>
      <c r="N259" s="21"/>
      <c r="O259" s="21"/>
      <c r="P259" s="21"/>
      <c r="Q259" s="21"/>
      <c r="R259" s="134"/>
      <c r="S259" s="134"/>
      <c r="T259" s="134"/>
      <c r="U259" s="134"/>
      <c r="V259" s="134"/>
      <c r="W259" s="134"/>
      <c r="X259" s="134"/>
      <c r="Y259" s="134"/>
      <c r="Z259" s="134"/>
      <c r="AA259" s="134"/>
      <c r="AB259" s="134"/>
      <c r="AC259" s="134"/>
      <c r="AD259" s="134"/>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row>
    <row r="260" spans="1:56" ht="16.5" customHeight="1" x14ac:dyDescent="0.3">
      <c r="A260" s="22"/>
      <c r="B260" s="22"/>
      <c r="C260" s="22"/>
      <c r="D260" s="22"/>
      <c r="E260" s="21"/>
      <c r="F260" s="23"/>
      <c r="G260" s="21"/>
      <c r="H260" s="21"/>
      <c r="I260" s="21"/>
      <c r="J260" s="21"/>
      <c r="K260" s="21"/>
      <c r="L260" s="21"/>
      <c r="M260" s="21"/>
      <c r="N260" s="21"/>
      <c r="O260" s="21"/>
      <c r="P260" s="21"/>
      <c r="Q260" s="21"/>
      <c r="R260" s="134"/>
      <c r="S260" s="134"/>
      <c r="T260" s="134"/>
      <c r="U260" s="134"/>
      <c r="V260" s="134"/>
      <c r="W260" s="134"/>
      <c r="X260" s="134"/>
      <c r="Y260" s="134"/>
      <c r="Z260" s="134"/>
      <c r="AA260" s="134"/>
      <c r="AB260" s="134"/>
      <c r="AC260" s="134"/>
      <c r="AD260" s="134"/>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row>
    <row r="261" spans="1:56" ht="16.5" customHeight="1" x14ac:dyDescent="0.3">
      <c r="A261" s="22"/>
      <c r="B261" s="22"/>
      <c r="C261" s="22"/>
      <c r="D261" s="22"/>
      <c r="E261" s="21"/>
      <c r="F261" s="23"/>
      <c r="G261" s="21"/>
      <c r="H261" s="21"/>
      <c r="I261" s="21"/>
      <c r="J261" s="21"/>
      <c r="K261" s="21"/>
      <c r="L261" s="21"/>
      <c r="M261" s="21"/>
      <c r="N261" s="21"/>
      <c r="O261" s="21"/>
      <c r="P261" s="21"/>
      <c r="Q261" s="21"/>
      <c r="R261" s="134"/>
      <c r="S261" s="134"/>
      <c r="T261" s="134"/>
      <c r="U261" s="134"/>
      <c r="V261" s="134"/>
      <c r="W261" s="134"/>
      <c r="X261" s="134"/>
      <c r="Y261" s="134"/>
      <c r="Z261" s="134"/>
      <c r="AA261" s="134"/>
      <c r="AB261" s="134"/>
      <c r="AC261" s="134"/>
      <c r="AD261" s="134"/>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row>
    <row r="262" spans="1:56" ht="16.5" customHeight="1" x14ac:dyDescent="0.3">
      <c r="A262" s="22"/>
      <c r="B262" s="22"/>
      <c r="C262" s="22"/>
      <c r="D262" s="22"/>
      <c r="E262" s="21"/>
      <c r="F262" s="23"/>
      <c r="G262" s="21"/>
      <c r="H262" s="21"/>
      <c r="I262" s="21"/>
      <c r="J262" s="21"/>
      <c r="K262" s="21"/>
      <c r="L262" s="21"/>
      <c r="M262" s="21"/>
      <c r="N262" s="21"/>
      <c r="O262" s="21"/>
      <c r="P262" s="21"/>
      <c r="Q262" s="21"/>
      <c r="R262" s="134"/>
      <c r="S262" s="134"/>
      <c r="T262" s="134"/>
      <c r="U262" s="134"/>
      <c r="V262" s="134"/>
      <c r="W262" s="134"/>
      <c r="X262" s="134"/>
      <c r="Y262" s="134"/>
      <c r="Z262" s="134"/>
      <c r="AA262" s="134"/>
      <c r="AB262" s="134"/>
      <c r="AC262" s="134"/>
      <c r="AD262" s="134"/>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row>
    <row r="263" spans="1:56" ht="16.5" customHeight="1" x14ac:dyDescent="0.3">
      <c r="A263" s="22"/>
      <c r="B263" s="22"/>
      <c r="C263" s="22"/>
      <c r="D263" s="22"/>
      <c r="E263" s="21"/>
      <c r="F263" s="23"/>
      <c r="G263" s="21"/>
      <c r="H263" s="21"/>
      <c r="I263" s="21"/>
      <c r="J263" s="21"/>
      <c r="K263" s="21"/>
      <c r="L263" s="21"/>
      <c r="M263" s="21"/>
      <c r="N263" s="21"/>
      <c r="O263" s="21"/>
      <c r="P263" s="21"/>
      <c r="Q263" s="21"/>
      <c r="R263" s="134"/>
      <c r="S263" s="134"/>
      <c r="T263" s="134"/>
      <c r="U263" s="134"/>
      <c r="V263" s="134"/>
      <c r="W263" s="134"/>
      <c r="X263" s="134"/>
      <c r="Y263" s="134"/>
      <c r="Z263" s="134"/>
      <c r="AA263" s="134"/>
      <c r="AB263" s="134"/>
      <c r="AC263" s="134"/>
      <c r="AD263" s="134"/>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row>
    <row r="264" spans="1:56" ht="16.5" customHeight="1" x14ac:dyDescent="0.3">
      <c r="A264" s="22"/>
      <c r="B264" s="22"/>
      <c r="C264" s="22"/>
      <c r="D264" s="22"/>
      <c r="E264" s="21"/>
      <c r="F264" s="23"/>
      <c r="G264" s="21"/>
      <c r="H264" s="21"/>
      <c r="I264" s="21"/>
      <c r="J264" s="21"/>
      <c r="K264" s="21"/>
      <c r="L264" s="21"/>
      <c r="M264" s="21"/>
      <c r="N264" s="21"/>
      <c r="O264" s="21"/>
      <c r="P264" s="21"/>
      <c r="Q264" s="21"/>
      <c r="R264" s="134"/>
      <c r="S264" s="134"/>
      <c r="T264" s="134"/>
      <c r="U264" s="134"/>
      <c r="V264" s="134"/>
      <c r="W264" s="134"/>
      <c r="X264" s="134"/>
      <c r="Y264" s="134"/>
      <c r="Z264" s="134"/>
      <c r="AA264" s="134"/>
      <c r="AB264" s="134"/>
      <c r="AC264" s="134"/>
      <c r="AD264" s="134"/>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row>
    <row r="265" spans="1:56" ht="16.5" customHeight="1" x14ac:dyDescent="0.3">
      <c r="A265" s="22"/>
      <c r="B265" s="22"/>
      <c r="C265" s="22"/>
      <c r="D265" s="22"/>
      <c r="E265" s="21"/>
      <c r="F265" s="23"/>
      <c r="G265" s="21"/>
      <c r="H265" s="21"/>
      <c r="I265" s="21"/>
      <c r="J265" s="21"/>
      <c r="K265" s="21"/>
      <c r="L265" s="21"/>
      <c r="M265" s="21"/>
      <c r="N265" s="21"/>
      <c r="O265" s="21"/>
      <c r="P265" s="21"/>
      <c r="Q265" s="21"/>
      <c r="R265" s="134"/>
      <c r="S265" s="134"/>
      <c r="T265" s="134"/>
      <c r="U265" s="134"/>
      <c r="V265" s="134"/>
      <c r="W265" s="134"/>
      <c r="X265" s="134"/>
      <c r="Y265" s="134"/>
      <c r="Z265" s="134"/>
      <c r="AA265" s="134"/>
      <c r="AB265" s="134"/>
      <c r="AC265" s="134"/>
      <c r="AD265" s="134"/>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row>
    <row r="266" spans="1:56" ht="16.5" customHeight="1" x14ac:dyDescent="0.3">
      <c r="A266" s="22"/>
      <c r="B266" s="22"/>
      <c r="C266" s="22"/>
      <c r="D266" s="22"/>
      <c r="E266" s="21"/>
      <c r="F266" s="23"/>
      <c r="G266" s="21"/>
      <c r="H266" s="21"/>
      <c r="I266" s="21"/>
      <c r="J266" s="21"/>
      <c r="K266" s="21"/>
      <c r="L266" s="21"/>
      <c r="M266" s="21"/>
      <c r="N266" s="21"/>
      <c r="O266" s="21"/>
      <c r="P266" s="21"/>
      <c r="Q266" s="21"/>
      <c r="R266" s="134"/>
      <c r="S266" s="134"/>
      <c r="T266" s="134"/>
      <c r="U266" s="134"/>
      <c r="V266" s="134"/>
      <c r="W266" s="134"/>
      <c r="X266" s="134"/>
      <c r="Y266" s="134"/>
      <c r="Z266" s="134"/>
      <c r="AA266" s="134"/>
      <c r="AB266" s="134"/>
      <c r="AC266" s="134"/>
      <c r="AD266" s="134"/>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row>
    <row r="267" spans="1:56" ht="16.5" customHeight="1" x14ac:dyDescent="0.3">
      <c r="A267" s="22"/>
      <c r="B267" s="22"/>
      <c r="C267" s="22"/>
      <c r="D267" s="22"/>
      <c r="E267" s="21"/>
      <c r="F267" s="23"/>
      <c r="G267" s="21"/>
      <c r="H267" s="21"/>
      <c r="I267" s="21"/>
      <c r="J267" s="21"/>
      <c r="K267" s="21"/>
      <c r="L267" s="21"/>
      <c r="M267" s="21"/>
      <c r="N267" s="21"/>
      <c r="O267" s="21"/>
      <c r="P267" s="21"/>
      <c r="Q267" s="21"/>
      <c r="R267" s="134"/>
      <c r="S267" s="134"/>
      <c r="T267" s="134"/>
      <c r="U267" s="134"/>
      <c r="V267" s="134"/>
      <c r="W267" s="134"/>
      <c r="X267" s="134"/>
      <c r="Y267" s="134"/>
      <c r="Z267" s="134"/>
      <c r="AA267" s="134"/>
      <c r="AB267" s="134"/>
      <c r="AC267" s="134"/>
      <c r="AD267" s="134"/>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row>
    <row r="268" spans="1:56" ht="16.5" customHeight="1" x14ac:dyDescent="0.3">
      <c r="A268" s="22"/>
      <c r="B268" s="22"/>
      <c r="C268" s="22"/>
      <c r="D268" s="22"/>
      <c r="E268" s="21"/>
      <c r="F268" s="23"/>
      <c r="G268" s="21"/>
      <c r="H268" s="21"/>
      <c r="I268" s="21"/>
      <c r="J268" s="21"/>
      <c r="K268" s="21"/>
      <c r="L268" s="21"/>
      <c r="M268" s="21"/>
      <c r="N268" s="21"/>
      <c r="O268" s="21"/>
      <c r="P268" s="21"/>
      <c r="Q268" s="21"/>
      <c r="R268" s="134"/>
      <c r="S268" s="134"/>
      <c r="T268" s="134"/>
      <c r="U268" s="134"/>
      <c r="V268" s="134"/>
      <c r="W268" s="134"/>
      <c r="X268" s="134"/>
      <c r="Y268" s="134"/>
      <c r="Z268" s="134"/>
      <c r="AA268" s="134"/>
      <c r="AB268" s="134"/>
      <c r="AC268" s="134"/>
      <c r="AD268" s="134"/>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row>
    <row r="269" spans="1:56" ht="16.5" customHeight="1" x14ac:dyDescent="0.3">
      <c r="A269" s="22"/>
      <c r="B269" s="22"/>
      <c r="C269" s="22"/>
      <c r="D269" s="22"/>
      <c r="E269" s="21"/>
      <c r="F269" s="23"/>
      <c r="G269" s="21"/>
      <c r="H269" s="21"/>
      <c r="I269" s="21"/>
      <c r="J269" s="21"/>
      <c r="K269" s="21"/>
      <c r="L269" s="21"/>
      <c r="M269" s="21"/>
      <c r="N269" s="21"/>
      <c r="O269" s="21"/>
      <c r="P269" s="21"/>
      <c r="Q269" s="21"/>
      <c r="R269" s="134"/>
      <c r="S269" s="134"/>
      <c r="T269" s="134"/>
      <c r="U269" s="134"/>
      <c r="V269" s="134"/>
      <c r="W269" s="134"/>
      <c r="X269" s="134"/>
      <c r="Y269" s="134"/>
      <c r="Z269" s="134"/>
      <c r="AA269" s="134"/>
      <c r="AB269" s="134"/>
      <c r="AC269" s="134"/>
      <c r="AD269" s="134"/>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row>
    <row r="270" spans="1:56" ht="16.5" customHeight="1" x14ac:dyDescent="0.3">
      <c r="A270" s="22"/>
      <c r="B270" s="22"/>
      <c r="C270" s="22"/>
      <c r="D270" s="22"/>
      <c r="E270" s="21"/>
      <c r="F270" s="23"/>
      <c r="G270" s="21"/>
      <c r="H270" s="21"/>
      <c r="I270" s="21"/>
      <c r="J270" s="21"/>
      <c r="K270" s="21"/>
      <c r="L270" s="21"/>
      <c r="M270" s="21"/>
      <c r="N270" s="21"/>
      <c r="O270" s="21"/>
      <c r="P270" s="21"/>
      <c r="Q270" s="21"/>
      <c r="R270" s="134"/>
      <c r="S270" s="134"/>
      <c r="T270" s="134"/>
      <c r="U270" s="134"/>
      <c r="V270" s="134"/>
      <c r="W270" s="134"/>
      <c r="X270" s="134"/>
      <c r="Y270" s="134"/>
      <c r="Z270" s="134"/>
      <c r="AA270" s="134"/>
      <c r="AB270" s="134"/>
      <c r="AC270" s="134"/>
      <c r="AD270" s="134"/>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ht="16.5" customHeight="1" x14ac:dyDescent="0.3">
      <c r="A271" s="22"/>
      <c r="B271" s="22"/>
      <c r="C271" s="22"/>
      <c r="D271" s="22"/>
      <c r="E271" s="21"/>
      <c r="F271" s="23"/>
      <c r="G271" s="21"/>
      <c r="H271" s="21"/>
      <c r="I271" s="21"/>
      <c r="J271" s="21"/>
      <c r="K271" s="21"/>
      <c r="L271" s="21"/>
      <c r="M271" s="21"/>
      <c r="N271" s="21"/>
      <c r="O271" s="21"/>
      <c r="P271" s="21"/>
      <c r="Q271" s="21"/>
      <c r="R271" s="134"/>
      <c r="S271" s="134"/>
      <c r="T271" s="134"/>
      <c r="U271" s="134"/>
      <c r="V271" s="134"/>
      <c r="W271" s="134"/>
      <c r="X271" s="134"/>
      <c r="Y271" s="134"/>
      <c r="Z271" s="134"/>
      <c r="AA271" s="134"/>
      <c r="AB271" s="134"/>
      <c r="AC271" s="134"/>
      <c r="AD271" s="134"/>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row>
    <row r="272" spans="1:56" ht="16.5" customHeight="1" x14ac:dyDescent="0.3">
      <c r="A272" s="22"/>
      <c r="B272" s="22"/>
      <c r="C272" s="22"/>
      <c r="D272" s="22"/>
      <c r="E272" s="21"/>
      <c r="F272" s="23"/>
      <c r="G272" s="21"/>
      <c r="H272" s="21"/>
      <c r="I272" s="21"/>
      <c r="J272" s="21"/>
      <c r="K272" s="21"/>
      <c r="L272" s="21"/>
      <c r="M272" s="21"/>
      <c r="N272" s="21"/>
      <c r="O272" s="21"/>
      <c r="P272" s="21"/>
      <c r="Q272" s="21"/>
      <c r="R272" s="134"/>
      <c r="S272" s="134"/>
      <c r="T272" s="134"/>
      <c r="U272" s="134"/>
      <c r="V272" s="134"/>
      <c r="W272" s="134"/>
      <c r="X272" s="134"/>
      <c r="Y272" s="134"/>
      <c r="Z272" s="134"/>
      <c r="AA272" s="134"/>
      <c r="AB272" s="134"/>
      <c r="AC272" s="134"/>
      <c r="AD272" s="134"/>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row>
    <row r="273" spans="1:56" ht="16.5" customHeight="1" x14ac:dyDescent="0.3">
      <c r="A273" s="22"/>
      <c r="B273" s="22"/>
      <c r="C273" s="22"/>
      <c r="D273" s="22"/>
      <c r="E273" s="21"/>
      <c r="F273" s="23"/>
      <c r="G273" s="21"/>
      <c r="H273" s="21"/>
      <c r="I273" s="21"/>
      <c r="J273" s="21"/>
      <c r="K273" s="21"/>
      <c r="L273" s="21"/>
      <c r="M273" s="21"/>
      <c r="N273" s="21"/>
      <c r="O273" s="21"/>
      <c r="P273" s="21"/>
      <c r="Q273" s="21"/>
      <c r="R273" s="134"/>
      <c r="S273" s="134"/>
      <c r="T273" s="134"/>
      <c r="U273" s="134"/>
      <c r="V273" s="134"/>
      <c r="W273" s="134"/>
      <c r="X273" s="134"/>
      <c r="Y273" s="134"/>
      <c r="Z273" s="134"/>
      <c r="AA273" s="134"/>
      <c r="AB273" s="134"/>
      <c r="AC273" s="134"/>
      <c r="AD273" s="134"/>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row>
    <row r="274" spans="1:56" ht="16.5" customHeight="1" x14ac:dyDescent="0.3">
      <c r="A274" s="22"/>
      <c r="B274" s="22"/>
      <c r="C274" s="22"/>
      <c r="D274" s="22"/>
      <c r="E274" s="21"/>
      <c r="F274" s="23"/>
      <c r="G274" s="21"/>
      <c r="H274" s="21"/>
      <c r="I274" s="21"/>
      <c r="J274" s="21"/>
      <c r="K274" s="21"/>
      <c r="L274" s="21"/>
      <c r="M274" s="21"/>
      <c r="N274" s="21"/>
      <c r="O274" s="21"/>
      <c r="P274" s="21"/>
      <c r="Q274" s="21"/>
      <c r="R274" s="134"/>
      <c r="S274" s="134"/>
      <c r="T274" s="134"/>
      <c r="U274" s="134"/>
      <c r="V274" s="134"/>
      <c r="W274" s="134"/>
      <c r="X274" s="134"/>
      <c r="Y274" s="134"/>
      <c r="Z274" s="134"/>
      <c r="AA274" s="134"/>
      <c r="AB274" s="134"/>
      <c r="AC274" s="134"/>
      <c r="AD274" s="134"/>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row>
    <row r="275" spans="1:56" ht="16.5" customHeight="1" x14ac:dyDescent="0.3">
      <c r="A275" s="22"/>
      <c r="B275" s="22"/>
      <c r="C275" s="22"/>
      <c r="D275" s="22"/>
      <c r="E275" s="21"/>
      <c r="F275" s="23"/>
      <c r="G275" s="21"/>
      <c r="H275" s="21"/>
      <c r="I275" s="21"/>
      <c r="J275" s="21"/>
      <c r="K275" s="21"/>
      <c r="L275" s="21"/>
      <c r="M275" s="21"/>
      <c r="N275" s="21"/>
      <c r="O275" s="21"/>
      <c r="P275" s="21"/>
      <c r="Q275" s="21"/>
      <c r="R275" s="134"/>
      <c r="S275" s="134"/>
      <c r="T275" s="134"/>
      <c r="U275" s="134"/>
      <c r="V275" s="134"/>
      <c r="W275" s="134"/>
      <c r="X275" s="134"/>
      <c r="Y275" s="134"/>
      <c r="Z275" s="134"/>
      <c r="AA275" s="134"/>
      <c r="AB275" s="134"/>
      <c r="AC275" s="134"/>
      <c r="AD275" s="134"/>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ht="16.5" customHeight="1" x14ac:dyDescent="0.3">
      <c r="A276" s="22"/>
      <c r="B276" s="22"/>
      <c r="C276" s="22"/>
      <c r="D276" s="22"/>
      <c r="E276" s="21"/>
      <c r="F276" s="23"/>
      <c r="G276" s="21"/>
      <c r="H276" s="21"/>
      <c r="I276" s="21"/>
      <c r="J276" s="21"/>
      <c r="K276" s="21"/>
      <c r="L276" s="21"/>
      <c r="M276" s="21"/>
      <c r="N276" s="21"/>
      <c r="O276" s="21"/>
      <c r="P276" s="21"/>
      <c r="Q276" s="21"/>
      <c r="R276" s="134"/>
      <c r="S276" s="134"/>
      <c r="T276" s="134"/>
      <c r="U276" s="134"/>
      <c r="V276" s="134"/>
      <c r="W276" s="134"/>
      <c r="X276" s="134"/>
      <c r="Y276" s="134"/>
      <c r="Z276" s="134"/>
      <c r="AA276" s="134"/>
      <c r="AB276" s="134"/>
      <c r="AC276" s="134"/>
      <c r="AD276" s="134"/>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row>
    <row r="277" spans="1:56" ht="16.5" customHeight="1" x14ac:dyDescent="0.3">
      <c r="A277" s="22"/>
      <c r="B277" s="22"/>
      <c r="C277" s="22"/>
      <c r="D277" s="22"/>
      <c r="E277" s="21"/>
      <c r="F277" s="23"/>
      <c r="G277" s="21"/>
      <c r="H277" s="21"/>
      <c r="I277" s="21"/>
      <c r="J277" s="21"/>
      <c r="K277" s="21"/>
      <c r="L277" s="21"/>
      <c r="M277" s="21"/>
      <c r="N277" s="21"/>
      <c r="O277" s="21"/>
      <c r="P277" s="21"/>
      <c r="Q277" s="21"/>
      <c r="R277" s="134"/>
      <c r="S277" s="134"/>
      <c r="T277" s="134"/>
      <c r="U277" s="134"/>
      <c r="V277" s="134"/>
      <c r="W277" s="134"/>
      <c r="X277" s="134"/>
      <c r="Y277" s="134"/>
      <c r="Z277" s="134"/>
      <c r="AA277" s="134"/>
      <c r="AB277" s="134"/>
      <c r="AC277" s="134"/>
      <c r="AD277" s="134"/>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row>
    <row r="278" spans="1:56" ht="16.5" customHeight="1" x14ac:dyDescent="0.3">
      <c r="A278" s="22"/>
      <c r="B278" s="22"/>
      <c r="C278" s="22"/>
      <c r="D278" s="22"/>
      <c r="E278" s="21"/>
      <c r="F278" s="23"/>
      <c r="G278" s="21"/>
      <c r="H278" s="21"/>
      <c r="I278" s="21"/>
      <c r="J278" s="21"/>
      <c r="K278" s="21"/>
      <c r="L278" s="21"/>
      <c r="M278" s="21"/>
      <c r="N278" s="21"/>
      <c r="O278" s="21"/>
      <c r="P278" s="21"/>
      <c r="Q278" s="21"/>
      <c r="R278" s="134"/>
      <c r="S278" s="134"/>
      <c r="T278" s="134"/>
      <c r="U278" s="134"/>
      <c r="V278" s="134"/>
      <c r="W278" s="134"/>
      <c r="X278" s="134"/>
      <c r="Y278" s="134"/>
      <c r="Z278" s="134"/>
      <c r="AA278" s="134"/>
      <c r="AB278" s="134"/>
      <c r="AC278" s="134"/>
      <c r="AD278" s="134"/>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row>
    <row r="279" spans="1:56" ht="16.5" customHeight="1" x14ac:dyDescent="0.3">
      <c r="A279" s="22"/>
      <c r="B279" s="22"/>
      <c r="C279" s="22"/>
      <c r="D279" s="22"/>
      <c r="E279" s="21"/>
      <c r="F279" s="23"/>
      <c r="G279" s="21"/>
      <c r="H279" s="21"/>
      <c r="I279" s="21"/>
      <c r="J279" s="21"/>
      <c r="K279" s="21"/>
      <c r="L279" s="21"/>
      <c r="M279" s="21"/>
      <c r="N279" s="21"/>
      <c r="O279" s="21"/>
      <c r="P279" s="21"/>
      <c r="Q279" s="21"/>
      <c r="R279" s="134"/>
      <c r="S279" s="134"/>
      <c r="T279" s="134"/>
      <c r="U279" s="134"/>
      <c r="V279" s="134"/>
      <c r="W279" s="134"/>
      <c r="X279" s="134"/>
      <c r="Y279" s="134"/>
      <c r="Z279" s="134"/>
      <c r="AA279" s="134"/>
      <c r="AB279" s="134"/>
      <c r="AC279" s="134"/>
      <c r="AD279" s="134"/>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row>
    <row r="280" spans="1:56" ht="16.5" customHeight="1" x14ac:dyDescent="0.3">
      <c r="A280" s="22"/>
      <c r="B280" s="22"/>
      <c r="C280" s="22"/>
      <c r="D280" s="22"/>
      <c r="E280" s="21"/>
      <c r="F280" s="23"/>
      <c r="G280" s="21"/>
      <c r="H280" s="21"/>
      <c r="I280" s="21"/>
      <c r="J280" s="21"/>
      <c r="K280" s="21"/>
      <c r="L280" s="21"/>
      <c r="M280" s="21"/>
      <c r="N280" s="21"/>
      <c r="O280" s="21"/>
      <c r="P280" s="21"/>
      <c r="Q280" s="21"/>
      <c r="R280" s="134"/>
      <c r="S280" s="134"/>
      <c r="T280" s="134"/>
      <c r="U280" s="134"/>
      <c r="V280" s="134"/>
      <c r="W280" s="134"/>
      <c r="X280" s="134"/>
      <c r="Y280" s="134"/>
      <c r="Z280" s="134"/>
      <c r="AA280" s="134"/>
      <c r="AB280" s="134"/>
      <c r="AC280" s="134"/>
      <c r="AD280" s="134"/>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row>
    <row r="281" spans="1:56" ht="16.5" customHeight="1" x14ac:dyDescent="0.3">
      <c r="A281" s="22"/>
      <c r="B281" s="22"/>
      <c r="C281" s="22"/>
      <c r="D281" s="22"/>
      <c r="E281" s="21"/>
      <c r="F281" s="23"/>
      <c r="G281" s="21"/>
      <c r="H281" s="21"/>
      <c r="I281" s="21"/>
      <c r="J281" s="21"/>
      <c r="K281" s="21"/>
      <c r="L281" s="21"/>
      <c r="M281" s="21"/>
      <c r="N281" s="21"/>
      <c r="O281" s="21"/>
      <c r="P281" s="21"/>
      <c r="Q281" s="21"/>
      <c r="R281" s="134"/>
      <c r="S281" s="134"/>
      <c r="T281" s="134"/>
      <c r="U281" s="134"/>
      <c r="V281" s="134"/>
      <c r="W281" s="134"/>
      <c r="X281" s="134"/>
      <c r="Y281" s="134"/>
      <c r="Z281" s="134"/>
      <c r="AA281" s="134"/>
      <c r="AB281" s="134"/>
      <c r="AC281" s="134"/>
      <c r="AD281" s="134"/>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row>
    <row r="282" spans="1:56" ht="16.5" customHeight="1" x14ac:dyDescent="0.3">
      <c r="A282" s="22"/>
      <c r="B282" s="22"/>
      <c r="C282" s="22"/>
      <c r="D282" s="22"/>
      <c r="E282" s="21"/>
      <c r="F282" s="23"/>
      <c r="G282" s="21"/>
      <c r="H282" s="21"/>
      <c r="I282" s="21"/>
      <c r="J282" s="21"/>
      <c r="K282" s="21"/>
      <c r="L282" s="21"/>
      <c r="M282" s="21"/>
      <c r="N282" s="21"/>
      <c r="O282" s="21"/>
      <c r="P282" s="21"/>
      <c r="Q282" s="21"/>
      <c r="R282" s="134"/>
      <c r="S282" s="134"/>
      <c r="T282" s="134"/>
      <c r="U282" s="134"/>
      <c r="V282" s="134"/>
      <c r="W282" s="134"/>
      <c r="X282" s="134"/>
      <c r="Y282" s="134"/>
      <c r="Z282" s="134"/>
      <c r="AA282" s="134"/>
      <c r="AB282" s="134"/>
      <c r="AC282" s="134"/>
      <c r="AD282" s="134"/>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row>
    <row r="283" spans="1:56" ht="16.5" customHeight="1" x14ac:dyDescent="0.3">
      <c r="A283" s="22"/>
      <c r="B283" s="22"/>
      <c r="C283" s="22"/>
      <c r="D283" s="22"/>
      <c r="E283" s="21"/>
      <c r="F283" s="23"/>
      <c r="G283" s="21"/>
      <c r="H283" s="21"/>
      <c r="I283" s="21"/>
      <c r="J283" s="21"/>
      <c r="K283" s="21"/>
      <c r="L283" s="21"/>
      <c r="M283" s="21"/>
      <c r="N283" s="21"/>
      <c r="O283" s="21"/>
      <c r="P283" s="21"/>
      <c r="Q283" s="21"/>
      <c r="R283" s="134"/>
      <c r="S283" s="134"/>
      <c r="T283" s="134"/>
      <c r="U283" s="134"/>
      <c r="V283" s="134"/>
      <c r="W283" s="134"/>
      <c r="X283" s="134"/>
      <c r="Y283" s="134"/>
      <c r="Z283" s="134"/>
      <c r="AA283" s="134"/>
      <c r="AB283" s="134"/>
      <c r="AC283" s="134"/>
      <c r="AD283" s="134"/>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row>
    <row r="284" spans="1:56" ht="16.5" customHeight="1" x14ac:dyDescent="0.3">
      <c r="A284" s="22"/>
      <c r="B284" s="22"/>
      <c r="C284" s="22"/>
      <c r="D284" s="22"/>
      <c r="E284" s="21"/>
      <c r="F284" s="23"/>
      <c r="G284" s="21"/>
      <c r="H284" s="21"/>
      <c r="I284" s="21"/>
      <c r="J284" s="21"/>
      <c r="K284" s="21"/>
      <c r="L284" s="21"/>
      <c r="M284" s="21"/>
      <c r="N284" s="21"/>
      <c r="O284" s="21"/>
      <c r="P284" s="21"/>
      <c r="Q284" s="21"/>
      <c r="R284" s="134"/>
      <c r="S284" s="134"/>
      <c r="T284" s="134"/>
      <c r="U284" s="134"/>
      <c r="V284" s="134"/>
      <c r="W284" s="134"/>
      <c r="X284" s="134"/>
      <c r="Y284" s="134"/>
      <c r="Z284" s="134"/>
      <c r="AA284" s="134"/>
      <c r="AB284" s="134"/>
      <c r="AC284" s="134"/>
      <c r="AD284" s="134"/>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row>
    <row r="285" spans="1:56" ht="16.5" customHeight="1" x14ac:dyDescent="0.3">
      <c r="A285" s="22"/>
      <c r="B285" s="22"/>
      <c r="C285" s="22"/>
      <c r="D285" s="22"/>
      <c r="E285" s="21"/>
      <c r="F285" s="23"/>
      <c r="G285" s="21"/>
      <c r="H285" s="21"/>
      <c r="I285" s="21"/>
      <c r="J285" s="21"/>
      <c r="K285" s="21"/>
      <c r="L285" s="21"/>
      <c r="M285" s="21"/>
      <c r="N285" s="21"/>
      <c r="O285" s="21"/>
      <c r="P285" s="21"/>
      <c r="Q285" s="21"/>
      <c r="R285" s="134"/>
      <c r="S285" s="134"/>
      <c r="T285" s="134"/>
      <c r="U285" s="134"/>
      <c r="V285" s="134"/>
      <c r="W285" s="134"/>
      <c r="X285" s="134"/>
      <c r="Y285" s="134"/>
      <c r="Z285" s="134"/>
      <c r="AA285" s="134"/>
      <c r="AB285" s="134"/>
      <c r="AC285" s="134"/>
      <c r="AD285" s="134"/>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row>
    <row r="286" spans="1:56" ht="16.5" customHeight="1" x14ac:dyDescent="0.3">
      <c r="A286" s="22"/>
      <c r="B286" s="22"/>
      <c r="C286" s="22"/>
      <c r="D286" s="22"/>
      <c r="E286" s="21"/>
      <c r="F286" s="23"/>
      <c r="G286" s="21"/>
      <c r="H286" s="21"/>
      <c r="I286" s="21"/>
      <c r="J286" s="21"/>
      <c r="K286" s="21"/>
      <c r="L286" s="21"/>
      <c r="M286" s="21"/>
      <c r="N286" s="21"/>
      <c r="O286" s="21"/>
      <c r="P286" s="21"/>
      <c r="Q286" s="21"/>
      <c r="R286" s="134"/>
      <c r="S286" s="134"/>
      <c r="T286" s="134"/>
      <c r="U286" s="134"/>
      <c r="V286" s="134"/>
      <c r="W286" s="134"/>
      <c r="X286" s="134"/>
      <c r="Y286" s="134"/>
      <c r="Z286" s="134"/>
      <c r="AA286" s="134"/>
      <c r="AB286" s="134"/>
      <c r="AC286" s="134"/>
      <c r="AD286" s="134"/>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row>
    <row r="287" spans="1:56" ht="16.5" customHeight="1" x14ac:dyDescent="0.3">
      <c r="A287" s="22"/>
      <c r="B287" s="22"/>
      <c r="C287" s="22"/>
      <c r="D287" s="22"/>
      <c r="E287" s="21"/>
      <c r="F287" s="23"/>
      <c r="G287" s="21"/>
      <c r="H287" s="21"/>
      <c r="I287" s="21"/>
      <c r="J287" s="21"/>
      <c r="K287" s="21"/>
      <c r="L287" s="21"/>
      <c r="M287" s="21"/>
      <c r="N287" s="21"/>
      <c r="O287" s="21"/>
      <c r="P287" s="21"/>
      <c r="Q287" s="21"/>
      <c r="R287" s="134"/>
      <c r="S287" s="134"/>
      <c r="T287" s="134"/>
      <c r="U287" s="134"/>
      <c r="V287" s="134"/>
      <c r="W287" s="134"/>
      <c r="X287" s="134"/>
      <c r="Y287" s="134"/>
      <c r="Z287" s="134"/>
      <c r="AA287" s="134"/>
      <c r="AB287" s="134"/>
      <c r="AC287" s="134"/>
      <c r="AD287" s="134"/>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row>
    <row r="288" spans="1:56" ht="16.5" customHeight="1" x14ac:dyDescent="0.3">
      <c r="A288" s="22"/>
      <c r="B288" s="22"/>
      <c r="C288" s="22"/>
      <c r="D288" s="22"/>
      <c r="E288" s="21"/>
      <c r="F288" s="23"/>
      <c r="G288" s="21"/>
      <c r="H288" s="21"/>
      <c r="I288" s="21"/>
      <c r="J288" s="21"/>
      <c r="K288" s="21"/>
      <c r="L288" s="21"/>
      <c r="M288" s="21"/>
      <c r="N288" s="21"/>
      <c r="O288" s="21"/>
      <c r="P288" s="21"/>
      <c r="Q288" s="21"/>
      <c r="R288" s="134"/>
      <c r="S288" s="134"/>
      <c r="T288" s="134"/>
      <c r="U288" s="134"/>
      <c r="V288" s="134"/>
      <c r="W288" s="134"/>
      <c r="X288" s="134"/>
      <c r="Y288" s="134"/>
      <c r="Z288" s="134"/>
      <c r="AA288" s="134"/>
      <c r="AB288" s="134"/>
      <c r="AC288" s="134"/>
      <c r="AD288" s="134"/>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row>
    <row r="289" spans="1:56" ht="16.5" customHeight="1" x14ac:dyDescent="0.3">
      <c r="A289" s="22"/>
      <c r="B289" s="22"/>
      <c r="C289" s="22"/>
      <c r="D289" s="22"/>
      <c r="E289" s="21"/>
      <c r="F289" s="23"/>
      <c r="G289" s="21"/>
      <c r="H289" s="21"/>
      <c r="I289" s="21"/>
      <c r="J289" s="21"/>
      <c r="K289" s="21"/>
      <c r="L289" s="21"/>
      <c r="M289" s="21"/>
      <c r="N289" s="21"/>
      <c r="O289" s="21"/>
      <c r="P289" s="21"/>
      <c r="Q289" s="21"/>
      <c r="R289" s="134"/>
      <c r="S289" s="134"/>
      <c r="T289" s="134"/>
      <c r="U289" s="134"/>
      <c r="V289" s="134"/>
      <c r="W289" s="134"/>
      <c r="X289" s="134"/>
      <c r="Y289" s="134"/>
      <c r="Z289" s="134"/>
      <c r="AA289" s="134"/>
      <c r="AB289" s="134"/>
      <c r="AC289" s="134"/>
      <c r="AD289" s="134"/>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row>
    <row r="290" spans="1:56" ht="16.5" customHeight="1" x14ac:dyDescent="0.3">
      <c r="A290" s="22"/>
      <c r="B290" s="22"/>
      <c r="C290" s="22"/>
      <c r="D290" s="22"/>
      <c r="E290" s="21"/>
      <c r="F290" s="23"/>
      <c r="G290" s="21"/>
      <c r="H290" s="21"/>
      <c r="I290" s="21"/>
      <c r="J290" s="21"/>
      <c r="K290" s="21"/>
      <c r="L290" s="21"/>
      <c r="M290" s="21"/>
      <c r="N290" s="21"/>
      <c r="O290" s="21"/>
      <c r="P290" s="21"/>
      <c r="Q290" s="21"/>
      <c r="R290" s="134"/>
      <c r="S290" s="134"/>
      <c r="T290" s="134"/>
      <c r="U290" s="134"/>
      <c r="V290" s="134"/>
      <c r="W290" s="134"/>
      <c r="X290" s="134"/>
      <c r="Y290" s="134"/>
      <c r="Z290" s="134"/>
      <c r="AA290" s="134"/>
      <c r="AB290" s="134"/>
      <c r="AC290" s="134"/>
      <c r="AD290" s="134"/>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row>
    <row r="291" spans="1:56" ht="16.5" customHeight="1" x14ac:dyDescent="0.3">
      <c r="A291" s="22"/>
      <c r="B291" s="22"/>
      <c r="C291" s="22"/>
      <c r="D291" s="22"/>
      <c r="E291" s="21"/>
      <c r="F291" s="23"/>
      <c r="G291" s="21"/>
      <c r="H291" s="21"/>
      <c r="I291" s="21"/>
      <c r="J291" s="21"/>
      <c r="K291" s="21"/>
      <c r="L291" s="21"/>
      <c r="M291" s="21"/>
      <c r="N291" s="21"/>
      <c r="O291" s="21"/>
      <c r="P291" s="21"/>
      <c r="Q291" s="21"/>
      <c r="R291" s="134"/>
      <c r="S291" s="134"/>
      <c r="T291" s="134"/>
      <c r="U291" s="134"/>
      <c r="V291" s="134"/>
      <c r="W291" s="134"/>
      <c r="X291" s="134"/>
      <c r="Y291" s="134"/>
      <c r="Z291" s="134"/>
      <c r="AA291" s="134"/>
      <c r="AB291" s="134"/>
      <c r="AC291" s="134"/>
      <c r="AD291" s="134"/>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row>
    <row r="292" spans="1:56" ht="16.5" customHeight="1" x14ac:dyDescent="0.3">
      <c r="A292" s="22"/>
      <c r="B292" s="22"/>
      <c r="C292" s="22"/>
      <c r="D292" s="22"/>
      <c r="E292" s="21"/>
      <c r="F292" s="23"/>
      <c r="G292" s="21"/>
      <c r="H292" s="21"/>
      <c r="I292" s="21"/>
      <c r="J292" s="21"/>
      <c r="K292" s="21"/>
      <c r="L292" s="21"/>
      <c r="M292" s="21"/>
      <c r="N292" s="21"/>
      <c r="O292" s="21"/>
      <c r="P292" s="21"/>
      <c r="Q292" s="21"/>
      <c r="R292" s="134"/>
      <c r="S292" s="134"/>
      <c r="T292" s="134"/>
      <c r="U292" s="134"/>
      <c r="V292" s="134"/>
      <c r="W292" s="134"/>
      <c r="X292" s="134"/>
      <c r="Y292" s="134"/>
      <c r="Z292" s="134"/>
      <c r="AA292" s="134"/>
      <c r="AB292" s="134"/>
      <c r="AC292" s="134"/>
      <c r="AD292" s="134"/>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row>
    <row r="293" spans="1:56" ht="16.5" customHeight="1" x14ac:dyDescent="0.3">
      <c r="A293" s="22"/>
      <c r="B293" s="22"/>
      <c r="C293" s="22"/>
      <c r="D293" s="22"/>
      <c r="E293" s="21"/>
      <c r="F293" s="23"/>
      <c r="G293" s="21"/>
      <c r="H293" s="21"/>
      <c r="I293" s="21"/>
      <c r="J293" s="21"/>
      <c r="K293" s="21"/>
      <c r="L293" s="21"/>
      <c r="M293" s="21"/>
      <c r="N293" s="21"/>
      <c r="O293" s="21"/>
      <c r="P293" s="21"/>
      <c r="Q293" s="21"/>
      <c r="R293" s="134"/>
      <c r="S293" s="134"/>
      <c r="T293" s="134"/>
      <c r="U293" s="134"/>
      <c r="V293" s="134"/>
      <c r="W293" s="134"/>
      <c r="X293" s="134"/>
      <c r="Y293" s="134"/>
      <c r="Z293" s="134"/>
      <c r="AA293" s="134"/>
      <c r="AB293" s="134"/>
      <c r="AC293" s="134"/>
      <c r="AD293" s="134"/>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row>
    <row r="294" spans="1:56" ht="16.5" customHeight="1" x14ac:dyDescent="0.3">
      <c r="A294" s="22"/>
      <c r="B294" s="22"/>
      <c r="C294" s="22"/>
      <c r="D294" s="22"/>
      <c r="E294" s="21"/>
      <c r="F294" s="23"/>
      <c r="G294" s="21"/>
      <c r="H294" s="21"/>
      <c r="I294" s="21"/>
      <c r="J294" s="21"/>
      <c r="K294" s="21"/>
      <c r="L294" s="21"/>
      <c r="M294" s="21"/>
      <c r="N294" s="21"/>
      <c r="O294" s="21"/>
      <c r="P294" s="21"/>
      <c r="Q294" s="21"/>
      <c r="R294" s="134"/>
      <c r="S294" s="134"/>
      <c r="T294" s="134"/>
      <c r="U294" s="134"/>
      <c r="V294" s="134"/>
      <c r="W294" s="134"/>
      <c r="X294" s="134"/>
      <c r="Y294" s="134"/>
      <c r="Z294" s="134"/>
      <c r="AA294" s="134"/>
      <c r="AB294" s="134"/>
      <c r="AC294" s="134"/>
      <c r="AD294" s="134"/>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row>
    <row r="295" spans="1:56" ht="16.5" customHeight="1" x14ac:dyDescent="0.3">
      <c r="A295" s="22"/>
      <c r="B295" s="22"/>
      <c r="C295" s="22"/>
      <c r="D295" s="22"/>
      <c r="E295" s="21"/>
      <c r="F295" s="23"/>
      <c r="G295" s="21"/>
      <c r="H295" s="21"/>
      <c r="I295" s="21"/>
      <c r="J295" s="21"/>
      <c r="K295" s="21"/>
      <c r="L295" s="21"/>
      <c r="M295" s="21"/>
      <c r="N295" s="21"/>
      <c r="O295" s="21"/>
      <c r="P295" s="21"/>
      <c r="Q295" s="21"/>
      <c r="R295" s="134"/>
      <c r="S295" s="134"/>
      <c r="T295" s="134"/>
      <c r="U295" s="134"/>
      <c r="V295" s="134"/>
      <c r="W295" s="134"/>
      <c r="X295" s="134"/>
      <c r="Y295" s="134"/>
      <c r="Z295" s="134"/>
      <c r="AA295" s="134"/>
      <c r="AB295" s="134"/>
      <c r="AC295" s="134"/>
      <c r="AD295" s="134"/>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row>
    <row r="296" spans="1:56" ht="16.5" customHeight="1" x14ac:dyDescent="0.3">
      <c r="A296" s="22"/>
      <c r="B296" s="22"/>
      <c r="C296" s="22"/>
      <c r="D296" s="22"/>
      <c r="E296" s="21"/>
      <c r="F296" s="23"/>
      <c r="G296" s="21"/>
      <c r="H296" s="21"/>
      <c r="I296" s="21"/>
      <c r="J296" s="21"/>
      <c r="K296" s="21"/>
      <c r="L296" s="21"/>
      <c r="M296" s="21"/>
      <c r="N296" s="21"/>
      <c r="O296" s="21"/>
      <c r="P296" s="21"/>
      <c r="Q296" s="21"/>
      <c r="R296" s="134"/>
      <c r="S296" s="134"/>
      <c r="T296" s="134"/>
      <c r="U296" s="134"/>
      <c r="V296" s="134"/>
      <c r="W296" s="134"/>
      <c r="X296" s="134"/>
      <c r="Y296" s="134"/>
      <c r="Z296" s="134"/>
      <c r="AA296" s="134"/>
      <c r="AB296" s="134"/>
      <c r="AC296" s="134"/>
      <c r="AD296" s="134"/>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row>
    <row r="297" spans="1:56" ht="16.5" customHeight="1" x14ac:dyDescent="0.3">
      <c r="A297" s="22"/>
      <c r="B297" s="22"/>
      <c r="C297" s="22"/>
      <c r="D297" s="22"/>
      <c r="E297" s="21"/>
      <c r="F297" s="23"/>
      <c r="G297" s="21"/>
      <c r="H297" s="21"/>
      <c r="I297" s="21"/>
      <c r="J297" s="21"/>
      <c r="K297" s="21"/>
      <c r="L297" s="21"/>
      <c r="M297" s="21"/>
      <c r="N297" s="21"/>
      <c r="O297" s="21"/>
      <c r="P297" s="21"/>
      <c r="Q297" s="21"/>
      <c r="R297" s="134"/>
      <c r="S297" s="134"/>
      <c r="T297" s="134"/>
      <c r="U297" s="134"/>
      <c r="V297" s="134"/>
      <c r="W297" s="134"/>
      <c r="X297" s="134"/>
      <c r="Y297" s="134"/>
      <c r="Z297" s="134"/>
      <c r="AA297" s="134"/>
      <c r="AB297" s="134"/>
      <c r="AC297" s="134"/>
      <c r="AD297" s="134"/>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row>
    <row r="298" spans="1:56" ht="16.5" customHeight="1" x14ac:dyDescent="0.3">
      <c r="A298" s="22"/>
      <c r="B298" s="22"/>
      <c r="C298" s="22"/>
      <c r="D298" s="22"/>
      <c r="E298" s="21"/>
      <c r="F298" s="23"/>
      <c r="G298" s="21"/>
      <c r="H298" s="21"/>
      <c r="I298" s="21"/>
      <c r="J298" s="21"/>
      <c r="K298" s="21"/>
      <c r="L298" s="21"/>
      <c r="M298" s="21"/>
      <c r="N298" s="21"/>
      <c r="O298" s="21"/>
      <c r="P298" s="21"/>
      <c r="Q298" s="21"/>
      <c r="R298" s="134"/>
      <c r="S298" s="134"/>
      <c r="T298" s="134"/>
      <c r="U298" s="134"/>
      <c r="V298" s="134"/>
      <c r="W298" s="134"/>
      <c r="X298" s="134"/>
      <c r="Y298" s="134"/>
      <c r="Z298" s="134"/>
      <c r="AA298" s="134"/>
      <c r="AB298" s="134"/>
      <c r="AC298" s="134"/>
      <c r="AD298" s="134"/>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row>
    <row r="299" spans="1:56" ht="16.5" customHeight="1" x14ac:dyDescent="0.3">
      <c r="A299" s="22"/>
      <c r="B299" s="22"/>
      <c r="C299" s="22"/>
      <c r="D299" s="22"/>
      <c r="E299" s="21"/>
      <c r="F299" s="23"/>
      <c r="G299" s="21"/>
      <c r="H299" s="21"/>
      <c r="I299" s="21"/>
      <c r="J299" s="21"/>
      <c r="K299" s="21"/>
      <c r="L299" s="21"/>
      <c r="M299" s="21"/>
      <c r="N299" s="21"/>
      <c r="O299" s="21"/>
      <c r="P299" s="21"/>
      <c r="Q299" s="21"/>
      <c r="R299" s="134"/>
      <c r="S299" s="134"/>
      <c r="T299" s="134"/>
      <c r="U299" s="134"/>
      <c r="V299" s="134"/>
      <c r="W299" s="134"/>
      <c r="X299" s="134"/>
      <c r="Y299" s="134"/>
      <c r="Z299" s="134"/>
      <c r="AA299" s="134"/>
      <c r="AB299" s="134"/>
      <c r="AC299" s="134"/>
      <c r="AD299" s="134"/>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row>
    <row r="300" spans="1:56" ht="16.5" customHeight="1" x14ac:dyDescent="0.3">
      <c r="A300" s="22"/>
      <c r="B300" s="22"/>
      <c r="C300" s="22"/>
      <c r="D300" s="22"/>
      <c r="E300" s="21"/>
      <c r="F300" s="23"/>
      <c r="G300" s="21"/>
      <c r="H300" s="21"/>
      <c r="I300" s="21"/>
      <c r="J300" s="21"/>
      <c r="K300" s="21"/>
      <c r="L300" s="21"/>
      <c r="M300" s="21"/>
      <c r="N300" s="21"/>
      <c r="O300" s="21"/>
      <c r="P300" s="21"/>
      <c r="Q300" s="21"/>
      <c r="R300" s="134"/>
      <c r="S300" s="134"/>
      <c r="T300" s="134"/>
      <c r="U300" s="134"/>
      <c r="V300" s="134"/>
      <c r="W300" s="134"/>
      <c r="X300" s="134"/>
      <c r="Y300" s="134"/>
      <c r="Z300" s="134"/>
      <c r="AA300" s="134"/>
      <c r="AB300" s="134"/>
      <c r="AC300" s="134"/>
      <c r="AD300" s="134"/>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ht="16.5" customHeight="1" x14ac:dyDescent="0.3">
      <c r="A301" s="22"/>
      <c r="B301" s="22"/>
      <c r="C301" s="22"/>
      <c r="D301" s="22"/>
      <c r="E301" s="21"/>
      <c r="F301" s="23"/>
      <c r="G301" s="21"/>
      <c r="H301" s="21"/>
      <c r="I301" s="21"/>
      <c r="J301" s="21"/>
      <c r="K301" s="21"/>
      <c r="L301" s="21"/>
      <c r="M301" s="21"/>
      <c r="N301" s="21"/>
      <c r="O301" s="21"/>
      <c r="P301" s="21"/>
      <c r="Q301" s="21"/>
      <c r="R301" s="134"/>
      <c r="S301" s="134"/>
      <c r="T301" s="134"/>
      <c r="U301" s="134"/>
      <c r="V301" s="134"/>
      <c r="W301" s="134"/>
      <c r="X301" s="134"/>
      <c r="Y301" s="134"/>
      <c r="Z301" s="134"/>
      <c r="AA301" s="134"/>
      <c r="AB301" s="134"/>
      <c r="AC301" s="134"/>
      <c r="AD301" s="134"/>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row>
    <row r="302" spans="1:56" ht="16.5" customHeight="1" x14ac:dyDescent="0.3">
      <c r="A302" s="22"/>
      <c r="B302" s="22"/>
      <c r="C302" s="22"/>
      <c r="D302" s="22"/>
      <c r="E302" s="21"/>
      <c r="F302" s="23"/>
      <c r="G302" s="21"/>
      <c r="H302" s="21"/>
      <c r="I302" s="21"/>
      <c r="J302" s="21"/>
      <c r="K302" s="21"/>
      <c r="L302" s="21"/>
      <c r="M302" s="21"/>
      <c r="N302" s="21"/>
      <c r="O302" s="21"/>
      <c r="P302" s="21"/>
      <c r="Q302" s="21"/>
      <c r="R302" s="134"/>
      <c r="S302" s="134"/>
      <c r="T302" s="134"/>
      <c r="U302" s="134"/>
      <c r="V302" s="134"/>
      <c r="W302" s="134"/>
      <c r="X302" s="134"/>
      <c r="Y302" s="134"/>
      <c r="Z302" s="134"/>
      <c r="AA302" s="134"/>
      <c r="AB302" s="134"/>
      <c r="AC302" s="134"/>
      <c r="AD302" s="134"/>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row>
    <row r="303" spans="1:56" ht="16.5" customHeight="1" x14ac:dyDescent="0.3">
      <c r="A303" s="22"/>
      <c r="B303" s="22"/>
      <c r="C303" s="22"/>
      <c r="D303" s="22"/>
      <c r="E303" s="21"/>
      <c r="F303" s="23"/>
      <c r="G303" s="21"/>
      <c r="H303" s="21"/>
      <c r="I303" s="21"/>
      <c r="J303" s="21"/>
      <c r="K303" s="21"/>
      <c r="L303" s="21"/>
      <c r="M303" s="21"/>
      <c r="N303" s="21"/>
      <c r="O303" s="21"/>
      <c r="P303" s="21"/>
      <c r="Q303" s="21"/>
      <c r="R303" s="134"/>
      <c r="S303" s="134"/>
      <c r="T303" s="134"/>
      <c r="U303" s="134"/>
      <c r="V303" s="134"/>
      <c r="W303" s="134"/>
      <c r="X303" s="134"/>
      <c r="Y303" s="134"/>
      <c r="Z303" s="134"/>
      <c r="AA303" s="134"/>
      <c r="AB303" s="134"/>
      <c r="AC303" s="134"/>
      <c r="AD303" s="134"/>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row>
    <row r="304" spans="1:56" ht="16.5" customHeight="1" x14ac:dyDescent="0.3">
      <c r="A304" s="22"/>
      <c r="B304" s="22"/>
      <c r="C304" s="22"/>
      <c r="D304" s="22"/>
      <c r="E304" s="21"/>
      <c r="F304" s="23"/>
      <c r="G304" s="21"/>
      <c r="H304" s="21"/>
      <c r="I304" s="21"/>
      <c r="J304" s="21"/>
      <c r="K304" s="21"/>
      <c r="L304" s="21"/>
      <c r="M304" s="21"/>
      <c r="N304" s="21"/>
      <c r="O304" s="21"/>
      <c r="P304" s="21"/>
      <c r="Q304" s="21"/>
      <c r="R304" s="134"/>
      <c r="S304" s="134"/>
      <c r="T304" s="134"/>
      <c r="U304" s="134"/>
      <c r="V304" s="134"/>
      <c r="W304" s="134"/>
      <c r="X304" s="134"/>
      <c r="Y304" s="134"/>
      <c r="Z304" s="134"/>
      <c r="AA304" s="134"/>
      <c r="AB304" s="134"/>
      <c r="AC304" s="134"/>
      <c r="AD304" s="134"/>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row>
    <row r="305" spans="1:56" ht="16.5" customHeight="1" x14ac:dyDescent="0.3">
      <c r="A305" s="22"/>
      <c r="B305" s="22"/>
      <c r="C305" s="22"/>
      <c r="D305" s="22"/>
      <c r="E305" s="21"/>
      <c r="F305" s="23"/>
      <c r="G305" s="21"/>
      <c r="H305" s="21"/>
      <c r="I305" s="21"/>
      <c r="J305" s="21"/>
      <c r="K305" s="21"/>
      <c r="L305" s="21"/>
      <c r="M305" s="21"/>
      <c r="N305" s="21"/>
      <c r="O305" s="21"/>
      <c r="P305" s="21"/>
      <c r="Q305" s="21"/>
      <c r="R305" s="134"/>
      <c r="S305" s="134"/>
      <c r="T305" s="134"/>
      <c r="U305" s="134"/>
      <c r="V305" s="134"/>
      <c r="W305" s="134"/>
      <c r="X305" s="134"/>
      <c r="Y305" s="134"/>
      <c r="Z305" s="134"/>
      <c r="AA305" s="134"/>
      <c r="AB305" s="134"/>
      <c r="AC305" s="134"/>
      <c r="AD305" s="134"/>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row>
    <row r="306" spans="1:56" ht="16.5" customHeight="1" x14ac:dyDescent="0.3">
      <c r="A306" s="22"/>
      <c r="B306" s="22"/>
      <c r="C306" s="22"/>
      <c r="D306" s="22"/>
      <c r="E306" s="21"/>
      <c r="F306" s="23"/>
      <c r="G306" s="21"/>
      <c r="H306" s="21"/>
      <c r="I306" s="21"/>
      <c r="J306" s="21"/>
      <c r="K306" s="21"/>
      <c r="L306" s="21"/>
      <c r="M306" s="21"/>
      <c r="N306" s="21"/>
      <c r="O306" s="21"/>
      <c r="P306" s="21"/>
      <c r="Q306" s="21"/>
      <c r="R306" s="134"/>
      <c r="S306" s="134"/>
      <c r="T306" s="134"/>
      <c r="U306" s="134"/>
      <c r="V306" s="134"/>
      <c r="W306" s="134"/>
      <c r="X306" s="134"/>
      <c r="Y306" s="134"/>
      <c r="Z306" s="134"/>
      <c r="AA306" s="134"/>
      <c r="AB306" s="134"/>
      <c r="AC306" s="134"/>
      <c r="AD306" s="134"/>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ht="16.5" customHeight="1" x14ac:dyDescent="0.3">
      <c r="A307" s="22"/>
      <c r="B307" s="22"/>
      <c r="C307" s="22"/>
      <c r="D307" s="22"/>
      <c r="E307" s="21"/>
      <c r="F307" s="23"/>
      <c r="G307" s="21"/>
      <c r="H307" s="21"/>
      <c r="I307" s="21"/>
      <c r="J307" s="21"/>
      <c r="K307" s="21"/>
      <c r="L307" s="21"/>
      <c r="M307" s="21"/>
      <c r="N307" s="21"/>
      <c r="O307" s="21"/>
      <c r="P307" s="21"/>
      <c r="Q307" s="21"/>
      <c r="R307" s="134"/>
      <c r="S307" s="134"/>
      <c r="T307" s="134"/>
      <c r="U307" s="134"/>
      <c r="V307" s="134"/>
      <c r="W307" s="134"/>
      <c r="X307" s="134"/>
      <c r="Y307" s="134"/>
      <c r="Z307" s="134"/>
      <c r="AA307" s="134"/>
      <c r="AB307" s="134"/>
      <c r="AC307" s="134"/>
      <c r="AD307" s="134"/>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row>
    <row r="308" spans="1:56" ht="16.5" customHeight="1" x14ac:dyDescent="0.3">
      <c r="A308" s="22"/>
      <c r="B308" s="22"/>
      <c r="C308" s="22"/>
      <c r="D308" s="22"/>
      <c r="E308" s="21"/>
      <c r="F308" s="23"/>
      <c r="G308" s="21"/>
      <c r="H308" s="21"/>
      <c r="I308" s="21"/>
      <c r="J308" s="21"/>
      <c r="K308" s="21"/>
      <c r="L308" s="21"/>
      <c r="M308" s="21"/>
      <c r="N308" s="21"/>
      <c r="O308" s="21"/>
      <c r="P308" s="21"/>
      <c r="Q308" s="21"/>
      <c r="R308" s="134"/>
      <c r="S308" s="134"/>
      <c r="T308" s="134"/>
      <c r="U308" s="134"/>
      <c r="V308" s="134"/>
      <c r="W308" s="134"/>
      <c r="X308" s="134"/>
      <c r="Y308" s="134"/>
      <c r="Z308" s="134"/>
      <c r="AA308" s="134"/>
      <c r="AB308" s="134"/>
      <c r="AC308" s="134"/>
      <c r="AD308" s="134"/>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row>
    <row r="309" spans="1:56" ht="16.5" customHeight="1" x14ac:dyDescent="0.3">
      <c r="A309" s="22"/>
      <c r="B309" s="22"/>
      <c r="C309" s="22"/>
      <c r="D309" s="22"/>
      <c r="E309" s="21"/>
      <c r="F309" s="23"/>
      <c r="G309" s="21"/>
      <c r="H309" s="21"/>
      <c r="I309" s="21"/>
      <c r="J309" s="21"/>
      <c r="K309" s="21"/>
      <c r="L309" s="21"/>
      <c r="M309" s="21"/>
      <c r="N309" s="21"/>
      <c r="O309" s="21"/>
      <c r="P309" s="21"/>
      <c r="Q309" s="21"/>
      <c r="R309" s="134"/>
      <c r="S309" s="134"/>
      <c r="T309" s="134"/>
      <c r="U309" s="134"/>
      <c r="V309" s="134"/>
      <c r="W309" s="134"/>
      <c r="X309" s="134"/>
      <c r="Y309" s="134"/>
      <c r="Z309" s="134"/>
      <c r="AA309" s="134"/>
      <c r="AB309" s="134"/>
      <c r="AC309" s="134"/>
      <c r="AD309" s="134"/>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row>
    <row r="310" spans="1:56" ht="16.5" customHeight="1" x14ac:dyDescent="0.3">
      <c r="A310" s="22"/>
      <c r="B310" s="22"/>
      <c r="C310" s="22"/>
      <c r="D310" s="22"/>
      <c r="E310" s="21"/>
      <c r="F310" s="23"/>
      <c r="G310" s="21"/>
      <c r="H310" s="21"/>
      <c r="I310" s="21"/>
      <c r="J310" s="21"/>
      <c r="K310" s="21"/>
      <c r="L310" s="21"/>
      <c r="M310" s="21"/>
      <c r="N310" s="21"/>
      <c r="O310" s="21"/>
      <c r="P310" s="21"/>
      <c r="Q310" s="21"/>
      <c r="R310" s="134"/>
      <c r="S310" s="134"/>
      <c r="T310" s="134"/>
      <c r="U310" s="134"/>
      <c r="V310" s="134"/>
      <c r="W310" s="134"/>
      <c r="X310" s="134"/>
      <c r="Y310" s="134"/>
      <c r="Z310" s="134"/>
      <c r="AA310" s="134"/>
      <c r="AB310" s="134"/>
      <c r="AC310" s="134"/>
      <c r="AD310" s="134"/>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row>
    <row r="311" spans="1:56" ht="16.5" customHeight="1" x14ac:dyDescent="0.3">
      <c r="A311" s="22"/>
      <c r="B311" s="22"/>
      <c r="C311" s="22"/>
      <c r="D311" s="22"/>
      <c r="E311" s="21"/>
      <c r="F311" s="23"/>
      <c r="G311" s="21"/>
      <c r="H311" s="21"/>
      <c r="I311" s="21"/>
      <c r="J311" s="21"/>
      <c r="K311" s="21"/>
      <c r="L311" s="21"/>
      <c r="M311" s="21"/>
      <c r="N311" s="21"/>
      <c r="O311" s="21"/>
      <c r="P311" s="21"/>
      <c r="Q311" s="21"/>
      <c r="R311" s="134"/>
      <c r="S311" s="134"/>
      <c r="T311" s="134"/>
      <c r="U311" s="134"/>
      <c r="V311" s="134"/>
      <c r="W311" s="134"/>
      <c r="X311" s="134"/>
      <c r="Y311" s="134"/>
      <c r="Z311" s="134"/>
      <c r="AA311" s="134"/>
      <c r="AB311" s="134"/>
      <c r="AC311" s="134"/>
      <c r="AD311" s="134"/>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row>
    <row r="312" spans="1:56" ht="16.5" customHeight="1" x14ac:dyDescent="0.3">
      <c r="A312" s="22"/>
      <c r="B312" s="22"/>
      <c r="C312" s="22"/>
      <c r="D312" s="22"/>
      <c r="E312" s="21"/>
      <c r="F312" s="23"/>
      <c r="G312" s="21"/>
      <c r="H312" s="21"/>
      <c r="I312" s="21"/>
      <c r="J312" s="21"/>
      <c r="K312" s="21"/>
      <c r="L312" s="21"/>
      <c r="M312" s="21"/>
      <c r="N312" s="21"/>
      <c r="O312" s="21"/>
      <c r="P312" s="21"/>
      <c r="Q312" s="21"/>
      <c r="R312" s="134"/>
      <c r="S312" s="134"/>
      <c r="T312" s="134"/>
      <c r="U312" s="134"/>
      <c r="V312" s="134"/>
      <c r="W312" s="134"/>
      <c r="X312" s="134"/>
      <c r="Y312" s="134"/>
      <c r="Z312" s="134"/>
      <c r="AA312" s="134"/>
      <c r="AB312" s="134"/>
      <c r="AC312" s="134"/>
      <c r="AD312" s="134"/>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row>
    <row r="313" spans="1:56" ht="16.5" customHeight="1" x14ac:dyDescent="0.3">
      <c r="A313" s="22"/>
      <c r="B313" s="22"/>
      <c r="C313" s="22"/>
      <c r="D313" s="22"/>
      <c r="E313" s="21"/>
      <c r="F313" s="23"/>
      <c r="G313" s="21"/>
      <c r="H313" s="21"/>
      <c r="I313" s="21"/>
      <c r="J313" s="21"/>
      <c r="K313" s="21"/>
      <c r="L313" s="21"/>
      <c r="M313" s="21"/>
      <c r="N313" s="21"/>
      <c r="O313" s="21"/>
      <c r="P313" s="21"/>
      <c r="Q313" s="21"/>
      <c r="R313" s="134"/>
      <c r="S313" s="134"/>
      <c r="T313" s="134"/>
      <c r="U313" s="134"/>
      <c r="V313" s="134"/>
      <c r="W313" s="134"/>
      <c r="X313" s="134"/>
      <c r="Y313" s="134"/>
      <c r="Z313" s="134"/>
      <c r="AA313" s="134"/>
      <c r="AB313" s="134"/>
      <c r="AC313" s="134"/>
      <c r="AD313" s="134"/>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row>
    <row r="314" spans="1:56" ht="16.5" customHeight="1" x14ac:dyDescent="0.3">
      <c r="A314" s="22"/>
      <c r="B314" s="22"/>
      <c r="C314" s="22"/>
      <c r="D314" s="22"/>
      <c r="E314" s="21"/>
      <c r="F314" s="23"/>
      <c r="G314" s="21"/>
      <c r="H314" s="21"/>
      <c r="I314" s="21"/>
      <c r="J314" s="21"/>
      <c r="K314" s="21"/>
      <c r="L314" s="21"/>
      <c r="M314" s="21"/>
      <c r="N314" s="21"/>
      <c r="O314" s="21"/>
      <c r="P314" s="21"/>
      <c r="Q314" s="21"/>
      <c r="R314" s="134"/>
      <c r="S314" s="134"/>
      <c r="T314" s="134"/>
      <c r="U314" s="134"/>
      <c r="V314" s="134"/>
      <c r="W314" s="134"/>
      <c r="X314" s="134"/>
      <c r="Y314" s="134"/>
      <c r="Z314" s="134"/>
      <c r="AA314" s="134"/>
      <c r="AB314" s="134"/>
      <c r="AC314" s="134"/>
      <c r="AD314" s="134"/>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row>
    <row r="315" spans="1:56" ht="16.5" customHeight="1" x14ac:dyDescent="0.3">
      <c r="A315" s="22"/>
      <c r="B315" s="22"/>
      <c r="C315" s="22"/>
      <c r="D315" s="22"/>
      <c r="E315" s="21"/>
      <c r="F315" s="23"/>
      <c r="G315" s="21"/>
      <c r="H315" s="21"/>
      <c r="I315" s="21"/>
      <c r="J315" s="21"/>
      <c r="K315" s="21"/>
      <c r="L315" s="21"/>
      <c r="M315" s="21"/>
      <c r="N315" s="21"/>
      <c r="O315" s="21"/>
      <c r="P315" s="21"/>
      <c r="Q315" s="21"/>
      <c r="R315" s="134"/>
      <c r="S315" s="134"/>
      <c r="T315" s="134"/>
      <c r="U315" s="134"/>
      <c r="V315" s="134"/>
      <c r="W315" s="134"/>
      <c r="X315" s="134"/>
      <c r="Y315" s="134"/>
      <c r="Z315" s="134"/>
      <c r="AA315" s="134"/>
      <c r="AB315" s="134"/>
      <c r="AC315" s="134"/>
      <c r="AD315" s="134"/>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row>
    <row r="316" spans="1:56" ht="16.5" customHeight="1" x14ac:dyDescent="0.3">
      <c r="A316" s="22"/>
      <c r="B316" s="22"/>
      <c r="C316" s="22"/>
      <c r="D316" s="22"/>
      <c r="E316" s="21"/>
      <c r="F316" s="23"/>
      <c r="G316" s="21"/>
      <c r="H316" s="21"/>
      <c r="I316" s="21"/>
      <c r="J316" s="21"/>
      <c r="K316" s="21"/>
      <c r="L316" s="21"/>
      <c r="M316" s="21"/>
      <c r="N316" s="21"/>
      <c r="O316" s="21"/>
      <c r="P316" s="21"/>
      <c r="Q316" s="21"/>
      <c r="R316" s="134"/>
      <c r="S316" s="134"/>
      <c r="T316" s="134"/>
      <c r="U316" s="134"/>
      <c r="V316" s="134"/>
      <c r="W316" s="134"/>
      <c r="X316" s="134"/>
      <c r="Y316" s="134"/>
      <c r="Z316" s="134"/>
      <c r="AA316" s="134"/>
      <c r="AB316" s="134"/>
      <c r="AC316" s="134"/>
      <c r="AD316" s="134"/>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row>
    <row r="317" spans="1:56" ht="16.5" customHeight="1" x14ac:dyDescent="0.3">
      <c r="A317" s="22"/>
      <c r="B317" s="22"/>
      <c r="C317" s="22"/>
      <c r="D317" s="22"/>
      <c r="E317" s="21"/>
      <c r="F317" s="23"/>
      <c r="G317" s="21"/>
      <c r="H317" s="21"/>
      <c r="I317" s="21"/>
      <c r="J317" s="21"/>
      <c r="K317" s="21"/>
      <c r="L317" s="21"/>
      <c r="M317" s="21"/>
      <c r="N317" s="21"/>
      <c r="O317" s="21"/>
      <c r="P317" s="21"/>
      <c r="Q317" s="21"/>
      <c r="R317" s="134"/>
      <c r="S317" s="134"/>
      <c r="T317" s="134"/>
      <c r="U317" s="134"/>
      <c r="V317" s="134"/>
      <c r="W317" s="134"/>
      <c r="X317" s="134"/>
      <c r="Y317" s="134"/>
      <c r="Z317" s="134"/>
      <c r="AA317" s="134"/>
      <c r="AB317" s="134"/>
      <c r="AC317" s="134"/>
      <c r="AD317" s="134"/>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row>
    <row r="318" spans="1:56" ht="16.5" customHeight="1" x14ac:dyDescent="0.3">
      <c r="A318" s="22"/>
      <c r="B318" s="22"/>
      <c r="C318" s="22"/>
      <c r="D318" s="22"/>
      <c r="E318" s="21"/>
      <c r="F318" s="23"/>
      <c r="G318" s="21"/>
      <c r="H318" s="21"/>
      <c r="I318" s="21"/>
      <c r="J318" s="21"/>
      <c r="K318" s="21"/>
      <c r="L318" s="21"/>
      <c r="M318" s="21"/>
      <c r="N318" s="21"/>
      <c r="O318" s="21"/>
      <c r="P318" s="21"/>
      <c r="Q318" s="21"/>
      <c r="R318" s="134"/>
      <c r="S318" s="134"/>
      <c r="T318" s="134"/>
      <c r="U318" s="134"/>
      <c r="V318" s="134"/>
      <c r="W318" s="134"/>
      <c r="X318" s="134"/>
      <c r="Y318" s="134"/>
      <c r="Z318" s="134"/>
      <c r="AA318" s="134"/>
      <c r="AB318" s="134"/>
      <c r="AC318" s="134"/>
      <c r="AD318" s="134"/>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row>
    <row r="319" spans="1:56" ht="16.5" customHeight="1" x14ac:dyDescent="0.3">
      <c r="A319" s="22"/>
      <c r="B319" s="22"/>
      <c r="C319" s="22"/>
      <c r="D319" s="22"/>
      <c r="E319" s="21"/>
      <c r="F319" s="23"/>
      <c r="G319" s="21"/>
      <c r="H319" s="21"/>
      <c r="I319" s="21"/>
      <c r="J319" s="21"/>
      <c r="K319" s="21"/>
      <c r="L319" s="21"/>
      <c r="M319" s="21"/>
      <c r="N319" s="21"/>
      <c r="O319" s="21"/>
      <c r="P319" s="21"/>
      <c r="Q319" s="21"/>
      <c r="R319" s="134"/>
      <c r="S319" s="134"/>
      <c r="T319" s="134"/>
      <c r="U319" s="134"/>
      <c r="V319" s="134"/>
      <c r="W319" s="134"/>
      <c r="X319" s="134"/>
      <c r="Y319" s="134"/>
      <c r="Z319" s="134"/>
      <c r="AA319" s="134"/>
      <c r="AB319" s="134"/>
      <c r="AC319" s="134"/>
      <c r="AD319" s="134"/>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ht="16.5" customHeight="1" x14ac:dyDescent="0.3">
      <c r="A320" s="22"/>
      <c r="B320" s="22"/>
      <c r="C320" s="22"/>
      <c r="D320" s="22"/>
      <c r="E320" s="21"/>
      <c r="F320" s="23"/>
      <c r="G320" s="21"/>
      <c r="H320" s="21"/>
      <c r="I320" s="21"/>
      <c r="J320" s="21"/>
      <c r="K320" s="21"/>
      <c r="L320" s="21"/>
      <c r="M320" s="21"/>
      <c r="N320" s="21"/>
      <c r="O320" s="21"/>
      <c r="P320" s="21"/>
      <c r="Q320" s="21"/>
      <c r="R320" s="134"/>
      <c r="S320" s="134"/>
      <c r="T320" s="134"/>
      <c r="U320" s="134"/>
      <c r="V320" s="134"/>
      <c r="W320" s="134"/>
      <c r="X320" s="134"/>
      <c r="Y320" s="134"/>
      <c r="Z320" s="134"/>
      <c r="AA320" s="134"/>
      <c r="AB320" s="134"/>
      <c r="AC320" s="134"/>
      <c r="AD320" s="134"/>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ht="16.5" customHeight="1" x14ac:dyDescent="0.3">
      <c r="A321" s="22"/>
      <c r="B321" s="22"/>
      <c r="C321" s="22"/>
      <c r="D321" s="22"/>
      <c r="E321" s="21"/>
      <c r="F321" s="23"/>
      <c r="G321" s="21"/>
      <c r="H321" s="21"/>
      <c r="I321" s="21"/>
      <c r="J321" s="21"/>
      <c r="K321" s="21"/>
      <c r="L321" s="21"/>
      <c r="M321" s="21"/>
      <c r="N321" s="21"/>
      <c r="O321" s="21"/>
      <c r="P321" s="21"/>
      <c r="Q321" s="21"/>
      <c r="R321" s="134"/>
      <c r="S321" s="134"/>
      <c r="T321" s="134"/>
      <c r="U321" s="134"/>
      <c r="V321" s="134"/>
      <c r="W321" s="134"/>
      <c r="X321" s="134"/>
      <c r="Y321" s="134"/>
      <c r="Z321" s="134"/>
      <c r="AA321" s="134"/>
      <c r="AB321" s="134"/>
      <c r="AC321" s="134"/>
      <c r="AD321" s="134"/>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row>
    <row r="322" spans="1:56" ht="16.5" customHeight="1" x14ac:dyDescent="0.3">
      <c r="A322" s="22"/>
      <c r="B322" s="22"/>
      <c r="C322" s="22"/>
      <c r="D322" s="22"/>
      <c r="E322" s="21"/>
      <c r="F322" s="23"/>
      <c r="G322" s="21"/>
      <c r="H322" s="21"/>
      <c r="I322" s="21"/>
      <c r="J322" s="21"/>
      <c r="K322" s="21"/>
      <c r="L322" s="21"/>
      <c r="M322" s="21"/>
      <c r="N322" s="21"/>
      <c r="O322" s="21"/>
      <c r="P322" s="21"/>
      <c r="Q322" s="21"/>
      <c r="R322" s="134"/>
      <c r="S322" s="134"/>
      <c r="T322" s="134"/>
      <c r="U322" s="134"/>
      <c r="V322" s="134"/>
      <c r="W322" s="134"/>
      <c r="X322" s="134"/>
      <c r="Y322" s="134"/>
      <c r="Z322" s="134"/>
      <c r="AA322" s="134"/>
      <c r="AB322" s="134"/>
      <c r="AC322" s="134"/>
      <c r="AD322" s="134"/>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row>
    <row r="323" spans="1:56" ht="16.5" customHeight="1" x14ac:dyDescent="0.3">
      <c r="A323" s="22"/>
      <c r="B323" s="22"/>
      <c r="C323" s="22"/>
      <c r="D323" s="22"/>
      <c r="E323" s="21"/>
      <c r="F323" s="23"/>
      <c r="G323" s="21"/>
      <c r="H323" s="21"/>
      <c r="I323" s="21"/>
      <c r="J323" s="21"/>
      <c r="K323" s="21"/>
      <c r="L323" s="21"/>
      <c r="M323" s="21"/>
      <c r="N323" s="21"/>
      <c r="O323" s="21"/>
      <c r="P323" s="21"/>
      <c r="Q323" s="21"/>
      <c r="R323" s="134"/>
      <c r="S323" s="134"/>
      <c r="T323" s="134"/>
      <c r="U323" s="134"/>
      <c r="V323" s="134"/>
      <c r="W323" s="134"/>
      <c r="X323" s="134"/>
      <c r="Y323" s="134"/>
      <c r="Z323" s="134"/>
      <c r="AA323" s="134"/>
      <c r="AB323" s="134"/>
      <c r="AC323" s="134"/>
      <c r="AD323" s="134"/>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row>
    <row r="324" spans="1:56" ht="16.5" customHeight="1" x14ac:dyDescent="0.3">
      <c r="A324" s="22"/>
      <c r="B324" s="22"/>
      <c r="C324" s="22"/>
      <c r="D324" s="22"/>
      <c r="E324" s="21"/>
      <c r="F324" s="23"/>
      <c r="G324" s="21"/>
      <c r="H324" s="21"/>
      <c r="I324" s="21"/>
      <c r="J324" s="21"/>
      <c r="K324" s="21"/>
      <c r="L324" s="21"/>
      <c r="M324" s="21"/>
      <c r="N324" s="21"/>
      <c r="O324" s="21"/>
      <c r="P324" s="21"/>
      <c r="Q324" s="21"/>
      <c r="R324" s="134"/>
      <c r="S324" s="134"/>
      <c r="T324" s="134"/>
      <c r="U324" s="134"/>
      <c r="V324" s="134"/>
      <c r="W324" s="134"/>
      <c r="X324" s="134"/>
      <c r="Y324" s="134"/>
      <c r="Z324" s="134"/>
      <c r="AA324" s="134"/>
      <c r="AB324" s="134"/>
      <c r="AC324" s="134"/>
      <c r="AD324" s="134"/>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row>
    <row r="325" spans="1:56" ht="16.5" customHeight="1" x14ac:dyDescent="0.3">
      <c r="A325" s="22"/>
      <c r="B325" s="22"/>
      <c r="C325" s="22"/>
      <c r="D325" s="22"/>
      <c r="E325" s="21"/>
      <c r="F325" s="23"/>
      <c r="G325" s="21"/>
      <c r="H325" s="21"/>
      <c r="I325" s="21"/>
      <c r="J325" s="21"/>
      <c r="K325" s="21"/>
      <c r="L325" s="21"/>
      <c r="M325" s="21"/>
      <c r="N325" s="21"/>
      <c r="O325" s="21"/>
      <c r="P325" s="21"/>
      <c r="Q325" s="21"/>
      <c r="R325" s="134"/>
      <c r="S325" s="134"/>
      <c r="T325" s="134"/>
      <c r="U325" s="134"/>
      <c r="V325" s="134"/>
      <c r="W325" s="134"/>
      <c r="X325" s="134"/>
      <c r="Y325" s="134"/>
      <c r="Z325" s="134"/>
      <c r="AA325" s="134"/>
      <c r="AB325" s="134"/>
      <c r="AC325" s="134"/>
      <c r="AD325" s="134"/>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row>
    <row r="326" spans="1:56" ht="16.5" customHeight="1" x14ac:dyDescent="0.3">
      <c r="A326" s="22"/>
      <c r="B326" s="22"/>
      <c r="C326" s="22"/>
      <c r="D326" s="22"/>
      <c r="E326" s="21"/>
      <c r="F326" s="23"/>
      <c r="G326" s="21"/>
      <c r="H326" s="21"/>
      <c r="I326" s="21"/>
      <c r="J326" s="21"/>
      <c r="K326" s="21"/>
      <c r="L326" s="21"/>
      <c r="M326" s="21"/>
      <c r="N326" s="21"/>
      <c r="O326" s="21"/>
      <c r="P326" s="21"/>
      <c r="Q326" s="21"/>
      <c r="R326" s="134"/>
      <c r="S326" s="134"/>
      <c r="T326" s="134"/>
      <c r="U326" s="134"/>
      <c r="V326" s="134"/>
      <c r="W326" s="134"/>
      <c r="X326" s="134"/>
      <c r="Y326" s="134"/>
      <c r="Z326" s="134"/>
      <c r="AA326" s="134"/>
      <c r="AB326" s="134"/>
      <c r="AC326" s="134"/>
      <c r="AD326" s="134"/>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ht="16.5" customHeight="1" x14ac:dyDescent="0.3">
      <c r="A327" s="22"/>
      <c r="B327" s="22"/>
      <c r="C327" s="22"/>
      <c r="D327" s="22"/>
      <c r="E327" s="21"/>
      <c r="F327" s="23"/>
      <c r="G327" s="21"/>
      <c r="H327" s="21"/>
      <c r="I327" s="21"/>
      <c r="J327" s="21"/>
      <c r="K327" s="21"/>
      <c r="L327" s="21"/>
      <c r="M327" s="21"/>
      <c r="N327" s="21"/>
      <c r="O327" s="21"/>
      <c r="P327" s="21"/>
      <c r="Q327" s="21"/>
      <c r="R327" s="134"/>
      <c r="S327" s="134"/>
      <c r="T327" s="134"/>
      <c r="U327" s="134"/>
      <c r="V327" s="134"/>
      <c r="W327" s="134"/>
      <c r="X327" s="134"/>
      <c r="Y327" s="134"/>
      <c r="Z327" s="134"/>
      <c r="AA327" s="134"/>
      <c r="AB327" s="134"/>
      <c r="AC327" s="134"/>
      <c r="AD327" s="134"/>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row>
    <row r="328" spans="1:56" ht="16.5" customHeight="1" x14ac:dyDescent="0.3">
      <c r="A328" s="22"/>
      <c r="B328" s="22"/>
      <c r="C328" s="22"/>
      <c r="D328" s="22"/>
      <c r="E328" s="21"/>
      <c r="F328" s="23"/>
      <c r="G328" s="21"/>
      <c r="H328" s="21"/>
      <c r="I328" s="21"/>
      <c r="J328" s="21"/>
      <c r="K328" s="21"/>
      <c r="L328" s="21"/>
      <c r="M328" s="21"/>
      <c r="N328" s="21"/>
      <c r="O328" s="21"/>
      <c r="P328" s="21"/>
      <c r="Q328" s="21"/>
      <c r="R328" s="134"/>
      <c r="S328" s="134"/>
      <c r="T328" s="134"/>
      <c r="U328" s="134"/>
      <c r="V328" s="134"/>
      <c r="W328" s="134"/>
      <c r="X328" s="134"/>
      <c r="Y328" s="134"/>
      <c r="Z328" s="134"/>
      <c r="AA328" s="134"/>
      <c r="AB328" s="134"/>
      <c r="AC328" s="134"/>
      <c r="AD328" s="134"/>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row>
    <row r="329" spans="1:56" ht="16.5" customHeight="1" x14ac:dyDescent="0.3">
      <c r="A329" s="22"/>
      <c r="B329" s="22"/>
      <c r="C329" s="22"/>
      <c r="D329" s="22"/>
      <c r="E329" s="21"/>
      <c r="F329" s="23"/>
      <c r="G329" s="21"/>
      <c r="H329" s="21"/>
      <c r="I329" s="21"/>
      <c r="J329" s="21"/>
      <c r="K329" s="21"/>
      <c r="L329" s="21"/>
      <c r="M329" s="21"/>
      <c r="N329" s="21"/>
      <c r="O329" s="21"/>
      <c r="P329" s="21"/>
      <c r="Q329" s="21"/>
      <c r="R329" s="134"/>
      <c r="S329" s="134"/>
      <c r="T329" s="134"/>
      <c r="U329" s="134"/>
      <c r="V329" s="134"/>
      <c r="W329" s="134"/>
      <c r="X329" s="134"/>
      <c r="Y329" s="134"/>
      <c r="Z329" s="134"/>
      <c r="AA329" s="134"/>
      <c r="AB329" s="134"/>
      <c r="AC329" s="134"/>
      <c r="AD329" s="134"/>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row>
    <row r="330" spans="1:56" ht="16.5" customHeight="1" x14ac:dyDescent="0.3">
      <c r="A330" s="22"/>
      <c r="B330" s="22"/>
      <c r="C330" s="22"/>
      <c r="D330" s="22"/>
      <c r="E330" s="21"/>
      <c r="F330" s="23"/>
      <c r="G330" s="21"/>
      <c r="H330" s="21"/>
      <c r="I330" s="21"/>
      <c r="J330" s="21"/>
      <c r="K330" s="21"/>
      <c r="L330" s="21"/>
      <c r="M330" s="21"/>
      <c r="N330" s="21"/>
      <c r="O330" s="21"/>
      <c r="P330" s="21"/>
      <c r="Q330" s="21"/>
      <c r="R330" s="134"/>
      <c r="S330" s="134"/>
      <c r="T330" s="134"/>
      <c r="U330" s="134"/>
      <c r="V330" s="134"/>
      <c r="W330" s="134"/>
      <c r="X330" s="134"/>
      <c r="Y330" s="134"/>
      <c r="Z330" s="134"/>
      <c r="AA330" s="134"/>
      <c r="AB330" s="134"/>
      <c r="AC330" s="134"/>
      <c r="AD330" s="134"/>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row>
    <row r="331" spans="1:56" ht="16.5" customHeight="1" x14ac:dyDescent="0.3">
      <c r="A331" s="22"/>
      <c r="B331" s="22"/>
      <c r="C331" s="22"/>
      <c r="D331" s="22"/>
      <c r="E331" s="21"/>
      <c r="F331" s="23"/>
      <c r="G331" s="21"/>
      <c r="H331" s="21"/>
      <c r="I331" s="21"/>
      <c r="J331" s="21"/>
      <c r="K331" s="21"/>
      <c r="L331" s="21"/>
      <c r="M331" s="21"/>
      <c r="N331" s="21"/>
      <c r="O331" s="21"/>
      <c r="P331" s="21"/>
      <c r="Q331" s="21"/>
      <c r="R331" s="134"/>
      <c r="S331" s="134"/>
      <c r="T331" s="134"/>
      <c r="U331" s="134"/>
      <c r="V331" s="134"/>
      <c r="W331" s="134"/>
      <c r="X331" s="134"/>
      <c r="Y331" s="134"/>
      <c r="Z331" s="134"/>
      <c r="AA331" s="134"/>
      <c r="AB331" s="134"/>
      <c r="AC331" s="134"/>
      <c r="AD331" s="134"/>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row>
    <row r="332" spans="1:56" ht="16.5" customHeight="1" x14ac:dyDescent="0.3">
      <c r="A332" s="22"/>
      <c r="B332" s="22"/>
      <c r="C332" s="22"/>
      <c r="D332" s="22"/>
      <c r="E332" s="21"/>
      <c r="F332" s="23"/>
      <c r="G332" s="21"/>
      <c r="H332" s="21"/>
      <c r="I332" s="21"/>
      <c r="J332" s="21"/>
      <c r="K332" s="21"/>
      <c r="L332" s="21"/>
      <c r="M332" s="21"/>
      <c r="N332" s="21"/>
      <c r="O332" s="21"/>
      <c r="P332" s="21"/>
      <c r="Q332" s="21"/>
      <c r="R332" s="134"/>
      <c r="S332" s="134"/>
      <c r="T332" s="134"/>
      <c r="U332" s="134"/>
      <c r="V332" s="134"/>
      <c r="W332" s="134"/>
      <c r="X332" s="134"/>
      <c r="Y332" s="134"/>
      <c r="Z332" s="134"/>
      <c r="AA332" s="134"/>
      <c r="AB332" s="134"/>
      <c r="AC332" s="134"/>
      <c r="AD332" s="134"/>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row>
    <row r="333" spans="1:56" ht="16.5" customHeight="1" x14ac:dyDescent="0.3">
      <c r="A333" s="22"/>
      <c r="B333" s="22"/>
      <c r="C333" s="22"/>
      <c r="D333" s="22"/>
      <c r="E333" s="21"/>
      <c r="F333" s="23"/>
      <c r="G333" s="21"/>
      <c r="H333" s="21"/>
      <c r="I333" s="21"/>
      <c r="J333" s="21"/>
      <c r="K333" s="21"/>
      <c r="L333" s="21"/>
      <c r="M333" s="21"/>
      <c r="N333" s="21"/>
      <c r="O333" s="21"/>
      <c r="P333" s="21"/>
      <c r="Q333" s="21"/>
      <c r="R333" s="134"/>
      <c r="S333" s="134"/>
      <c r="T333" s="134"/>
      <c r="U333" s="134"/>
      <c r="V333" s="134"/>
      <c r="W333" s="134"/>
      <c r="X333" s="134"/>
      <c r="Y333" s="134"/>
      <c r="Z333" s="134"/>
      <c r="AA333" s="134"/>
      <c r="AB333" s="134"/>
      <c r="AC333" s="134"/>
      <c r="AD333" s="134"/>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row>
    <row r="334" spans="1:56" ht="16.5" customHeight="1" x14ac:dyDescent="0.3">
      <c r="A334" s="22"/>
      <c r="B334" s="22"/>
      <c r="C334" s="22"/>
      <c r="D334" s="22"/>
      <c r="E334" s="21"/>
      <c r="F334" s="23"/>
      <c r="G334" s="21"/>
      <c r="H334" s="21"/>
      <c r="I334" s="21"/>
      <c r="J334" s="21"/>
      <c r="K334" s="21"/>
      <c r="L334" s="21"/>
      <c r="M334" s="21"/>
      <c r="N334" s="21"/>
      <c r="O334" s="21"/>
      <c r="P334" s="21"/>
      <c r="Q334" s="21"/>
      <c r="R334" s="134"/>
      <c r="S334" s="134"/>
      <c r="T334" s="134"/>
      <c r="U334" s="134"/>
      <c r="V334" s="134"/>
      <c r="W334" s="134"/>
      <c r="X334" s="134"/>
      <c r="Y334" s="134"/>
      <c r="Z334" s="134"/>
      <c r="AA334" s="134"/>
      <c r="AB334" s="134"/>
      <c r="AC334" s="134"/>
      <c r="AD334" s="134"/>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row>
    <row r="335" spans="1:56" ht="16.5" customHeight="1" x14ac:dyDescent="0.3">
      <c r="A335" s="22"/>
      <c r="B335" s="22"/>
      <c r="C335" s="22"/>
      <c r="D335" s="22"/>
      <c r="E335" s="21"/>
      <c r="F335" s="23"/>
      <c r="G335" s="21"/>
      <c r="H335" s="21"/>
      <c r="I335" s="21"/>
      <c r="J335" s="21"/>
      <c r="K335" s="21"/>
      <c r="L335" s="21"/>
      <c r="M335" s="21"/>
      <c r="N335" s="21"/>
      <c r="O335" s="21"/>
      <c r="P335" s="21"/>
      <c r="Q335" s="21"/>
      <c r="R335" s="134"/>
      <c r="S335" s="134"/>
      <c r="T335" s="134"/>
      <c r="U335" s="134"/>
      <c r="V335" s="134"/>
      <c r="W335" s="134"/>
      <c r="X335" s="134"/>
      <c r="Y335" s="134"/>
      <c r="Z335" s="134"/>
      <c r="AA335" s="134"/>
      <c r="AB335" s="134"/>
      <c r="AC335" s="134"/>
      <c r="AD335" s="134"/>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row>
    <row r="336" spans="1:56" ht="16.5" customHeight="1" x14ac:dyDescent="0.3">
      <c r="A336" s="22"/>
      <c r="B336" s="22"/>
      <c r="C336" s="22"/>
      <c r="D336" s="22"/>
      <c r="E336" s="21"/>
      <c r="F336" s="23"/>
      <c r="G336" s="21"/>
      <c r="H336" s="21"/>
      <c r="I336" s="21"/>
      <c r="J336" s="21"/>
      <c r="K336" s="21"/>
      <c r="L336" s="21"/>
      <c r="M336" s="21"/>
      <c r="N336" s="21"/>
      <c r="O336" s="21"/>
      <c r="P336" s="21"/>
      <c r="Q336" s="21"/>
      <c r="R336" s="134"/>
      <c r="S336" s="134"/>
      <c r="T336" s="134"/>
      <c r="U336" s="134"/>
      <c r="V336" s="134"/>
      <c r="W336" s="134"/>
      <c r="X336" s="134"/>
      <c r="Y336" s="134"/>
      <c r="Z336" s="134"/>
      <c r="AA336" s="134"/>
      <c r="AB336" s="134"/>
      <c r="AC336" s="134"/>
      <c r="AD336" s="134"/>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row>
    <row r="337" spans="1:56" ht="16.5" customHeight="1" x14ac:dyDescent="0.3">
      <c r="A337" s="22"/>
      <c r="B337" s="22"/>
      <c r="C337" s="22"/>
      <c r="D337" s="22"/>
      <c r="E337" s="21"/>
      <c r="F337" s="23"/>
      <c r="G337" s="21"/>
      <c r="H337" s="21"/>
      <c r="I337" s="21"/>
      <c r="J337" s="21"/>
      <c r="K337" s="21"/>
      <c r="L337" s="21"/>
      <c r="M337" s="21"/>
      <c r="N337" s="21"/>
      <c r="O337" s="21"/>
      <c r="P337" s="21"/>
      <c r="Q337" s="21"/>
      <c r="R337" s="134"/>
      <c r="S337" s="134"/>
      <c r="T337" s="134"/>
      <c r="U337" s="134"/>
      <c r="V337" s="134"/>
      <c r="W337" s="134"/>
      <c r="X337" s="134"/>
      <c r="Y337" s="134"/>
      <c r="Z337" s="134"/>
      <c r="AA337" s="134"/>
      <c r="AB337" s="134"/>
      <c r="AC337" s="134"/>
      <c r="AD337" s="134"/>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row>
    <row r="338" spans="1:56" ht="16.5" customHeight="1" x14ac:dyDescent="0.3">
      <c r="A338" s="22"/>
      <c r="B338" s="22"/>
      <c r="C338" s="22"/>
      <c r="D338" s="22"/>
      <c r="E338" s="21"/>
      <c r="F338" s="23"/>
      <c r="G338" s="21"/>
      <c r="H338" s="21"/>
      <c r="I338" s="21"/>
      <c r="J338" s="21"/>
      <c r="K338" s="21"/>
      <c r="L338" s="21"/>
      <c r="M338" s="21"/>
      <c r="N338" s="21"/>
      <c r="O338" s="21"/>
      <c r="P338" s="21"/>
      <c r="Q338" s="21"/>
      <c r="R338" s="134"/>
      <c r="S338" s="134"/>
      <c r="T338" s="134"/>
      <c r="U338" s="134"/>
      <c r="V338" s="134"/>
      <c r="W338" s="134"/>
      <c r="X338" s="134"/>
      <c r="Y338" s="134"/>
      <c r="Z338" s="134"/>
      <c r="AA338" s="134"/>
      <c r="AB338" s="134"/>
      <c r="AC338" s="134"/>
      <c r="AD338" s="134"/>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row>
    <row r="339" spans="1:56" ht="16.5" customHeight="1" x14ac:dyDescent="0.3">
      <c r="A339" s="22"/>
      <c r="B339" s="22"/>
      <c r="C339" s="22"/>
      <c r="D339" s="22"/>
      <c r="E339" s="21"/>
      <c r="F339" s="23"/>
      <c r="G339" s="21"/>
      <c r="H339" s="21"/>
      <c r="I339" s="21"/>
      <c r="J339" s="21"/>
      <c r="K339" s="21"/>
      <c r="L339" s="21"/>
      <c r="M339" s="21"/>
      <c r="N339" s="21"/>
      <c r="O339" s="21"/>
      <c r="P339" s="21"/>
      <c r="Q339" s="21"/>
      <c r="R339" s="134"/>
      <c r="S339" s="134"/>
      <c r="T339" s="134"/>
      <c r="U339" s="134"/>
      <c r="V339" s="134"/>
      <c r="W339" s="134"/>
      <c r="X339" s="134"/>
      <c r="Y339" s="134"/>
      <c r="Z339" s="134"/>
      <c r="AA339" s="134"/>
      <c r="AB339" s="134"/>
      <c r="AC339" s="134"/>
      <c r="AD339" s="134"/>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row>
    <row r="340" spans="1:56" ht="16.5" customHeight="1" x14ac:dyDescent="0.3">
      <c r="A340" s="22"/>
      <c r="B340" s="22"/>
      <c r="C340" s="22"/>
      <c r="D340" s="22"/>
      <c r="E340" s="21"/>
      <c r="F340" s="23"/>
      <c r="G340" s="21"/>
      <c r="H340" s="21"/>
      <c r="I340" s="21"/>
      <c r="J340" s="21"/>
      <c r="K340" s="21"/>
      <c r="L340" s="21"/>
      <c r="M340" s="21"/>
      <c r="N340" s="21"/>
      <c r="O340" s="21"/>
      <c r="P340" s="21"/>
      <c r="Q340" s="21"/>
      <c r="R340" s="134"/>
      <c r="S340" s="134"/>
      <c r="T340" s="134"/>
      <c r="U340" s="134"/>
      <c r="V340" s="134"/>
      <c r="W340" s="134"/>
      <c r="X340" s="134"/>
      <c r="Y340" s="134"/>
      <c r="Z340" s="134"/>
      <c r="AA340" s="134"/>
      <c r="AB340" s="134"/>
      <c r="AC340" s="134"/>
      <c r="AD340" s="134"/>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row>
    <row r="341" spans="1:56" ht="16.5" customHeight="1" x14ac:dyDescent="0.3">
      <c r="A341" s="22"/>
      <c r="B341" s="22"/>
      <c r="C341" s="22"/>
      <c r="D341" s="22"/>
      <c r="E341" s="21"/>
      <c r="F341" s="23"/>
      <c r="G341" s="21"/>
      <c r="H341" s="21"/>
      <c r="I341" s="21"/>
      <c r="J341" s="21"/>
      <c r="K341" s="21"/>
      <c r="L341" s="21"/>
      <c r="M341" s="21"/>
      <c r="N341" s="21"/>
      <c r="O341" s="21"/>
      <c r="P341" s="21"/>
      <c r="Q341" s="21"/>
      <c r="R341" s="134"/>
      <c r="S341" s="134"/>
      <c r="T341" s="134"/>
      <c r="U341" s="134"/>
      <c r="V341" s="134"/>
      <c r="W341" s="134"/>
      <c r="X341" s="134"/>
      <c r="Y341" s="134"/>
      <c r="Z341" s="134"/>
      <c r="AA341" s="134"/>
      <c r="AB341" s="134"/>
      <c r="AC341" s="134"/>
      <c r="AD341" s="134"/>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row>
    <row r="342" spans="1:56" ht="16.5" customHeight="1" x14ac:dyDescent="0.3">
      <c r="A342" s="22"/>
      <c r="B342" s="22"/>
      <c r="C342" s="22"/>
      <c r="D342" s="22"/>
      <c r="E342" s="21"/>
      <c r="F342" s="23"/>
      <c r="G342" s="21"/>
      <c r="H342" s="21"/>
      <c r="I342" s="21"/>
      <c r="J342" s="21"/>
      <c r="K342" s="21"/>
      <c r="L342" s="21"/>
      <c r="M342" s="21"/>
      <c r="N342" s="21"/>
      <c r="O342" s="21"/>
      <c r="P342" s="21"/>
      <c r="Q342" s="21"/>
      <c r="R342" s="134"/>
      <c r="S342" s="134"/>
      <c r="T342" s="134"/>
      <c r="U342" s="134"/>
      <c r="V342" s="134"/>
      <c r="W342" s="134"/>
      <c r="X342" s="134"/>
      <c r="Y342" s="134"/>
      <c r="Z342" s="134"/>
      <c r="AA342" s="134"/>
      <c r="AB342" s="134"/>
      <c r="AC342" s="134"/>
      <c r="AD342" s="134"/>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row>
    <row r="343" spans="1:56" ht="16.5" customHeight="1" x14ac:dyDescent="0.3">
      <c r="A343" s="22"/>
      <c r="B343" s="22"/>
      <c r="C343" s="22"/>
      <c r="D343" s="22"/>
      <c r="E343" s="21"/>
      <c r="F343" s="23"/>
      <c r="G343" s="21"/>
      <c r="H343" s="21"/>
      <c r="I343" s="21"/>
      <c r="J343" s="21"/>
      <c r="K343" s="21"/>
      <c r="L343" s="21"/>
      <c r="M343" s="21"/>
      <c r="N343" s="21"/>
      <c r="O343" s="21"/>
      <c r="P343" s="21"/>
      <c r="Q343" s="21"/>
      <c r="R343" s="134"/>
      <c r="S343" s="134"/>
      <c r="T343" s="134"/>
      <c r="U343" s="134"/>
      <c r="V343" s="134"/>
      <c r="W343" s="134"/>
      <c r="X343" s="134"/>
      <c r="Y343" s="134"/>
      <c r="Z343" s="134"/>
      <c r="AA343" s="134"/>
      <c r="AB343" s="134"/>
      <c r="AC343" s="134"/>
      <c r="AD343" s="134"/>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row>
    <row r="344" spans="1:56" ht="16.5" customHeight="1" x14ac:dyDescent="0.3">
      <c r="A344" s="22"/>
      <c r="B344" s="22"/>
      <c r="C344" s="22"/>
      <c r="D344" s="22"/>
      <c r="E344" s="21"/>
      <c r="F344" s="23"/>
      <c r="G344" s="21"/>
      <c r="H344" s="21"/>
      <c r="I344" s="21"/>
      <c r="J344" s="21"/>
      <c r="K344" s="21"/>
      <c r="L344" s="21"/>
      <c r="M344" s="21"/>
      <c r="N344" s="21"/>
      <c r="O344" s="21"/>
      <c r="P344" s="21"/>
      <c r="Q344" s="21"/>
      <c r="R344" s="134"/>
      <c r="S344" s="134"/>
      <c r="T344" s="134"/>
      <c r="U344" s="134"/>
      <c r="V344" s="134"/>
      <c r="W344" s="134"/>
      <c r="X344" s="134"/>
      <c r="Y344" s="134"/>
      <c r="Z344" s="134"/>
      <c r="AA344" s="134"/>
      <c r="AB344" s="134"/>
      <c r="AC344" s="134"/>
      <c r="AD344" s="134"/>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row>
    <row r="345" spans="1:56" ht="16.5" customHeight="1" x14ac:dyDescent="0.3">
      <c r="A345" s="22"/>
      <c r="B345" s="22"/>
      <c r="C345" s="22"/>
      <c r="D345" s="22"/>
      <c r="E345" s="21"/>
      <c r="F345" s="23"/>
      <c r="G345" s="21"/>
      <c r="H345" s="21"/>
      <c r="I345" s="21"/>
      <c r="J345" s="21"/>
      <c r="K345" s="21"/>
      <c r="L345" s="21"/>
      <c r="M345" s="21"/>
      <c r="N345" s="21"/>
      <c r="O345" s="21"/>
      <c r="P345" s="21"/>
      <c r="Q345" s="21"/>
      <c r="R345" s="134"/>
      <c r="S345" s="134"/>
      <c r="T345" s="134"/>
      <c r="U345" s="134"/>
      <c r="V345" s="134"/>
      <c r="W345" s="134"/>
      <c r="X345" s="134"/>
      <c r="Y345" s="134"/>
      <c r="Z345" s="134"/>
      <c r="AA345" s="134"/>
      <c r="AB345" s="134"/>
      <c r="AC345" s="134"/>
      <c r="AD345" s="134"/>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row>
    <row r="346" spans="1:56" ht="16.5" customHeight="1" x14ac:dyDescent="0.3">
      <c r="A346" s="22"/>
      <c r="B346" s="22"/>
      <c r="C346" s="22"/>
      <c r="D346" s="22"/>
      <c r="E346" s="21"/>
      <c r="F346" s="23"/>
      <c r="G346" s="21"/>
      <c r="H346" s="21"/>
      <c r="I346" s="21"/>
      <c r="J346" s="21"/>
      <c r="K346" s="21"/>
      <c r="L346" s="21"/>
      <c r="M346" s="21"/>
      <c r="N346" s="21"/>
      <c r="O346" s="21"/>
      <c r="P346" s="21"/>
      <c r="Q346" s="21"/>
      <c r="R346" s="134"/>
      <c r="S346" s="134"/>
      <c r="T346" s="134"/>
      <c r="U346" s="134"/>
      <c r="V346" s="134"/>
      <c r="W346" s="134"/>
      <c r="X346" s="134"/>
      <c r="Y346" s="134"/>
      <c r="Z346" s="134"/>
      <c r="AA346" s="134"/>
      <c r="AB346" s="134"/>
      <c r="AC346" s="134"/>
      <c r="AD346" s="134"/>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row>
    <row r="347" spans="1:56" ht="16.5" customHeight="1" x14ac:dyDescent="0.3">
      <c r="A347" s="22"/>
      <c r="B347" s="22"/>
      <c r="C347" s="22"/>
      <c r="D347" s="22"/>
      <c r="E347" s="21"/>
      <c r="F347" s="23"/>
      <c r="G347" s="21"/>
      <c r="H347" s="21"/>
      <c r="I347" s="21"/>
      <c r="J347" s="21"/>
      <c r="K347" s="21"/>
      <c r="L347" s="21"/>
      <c r="M347" s="21"/>
      <c r="N347" s="21"/>
      <c r="O347" s="21"/>
      <c r="P347" s="21"/>
      <c r="Q347" s="21"/>
      <c r="R347" s="134"/>
      <c r="S347" s="134"/>
      <c r="T347" s="134"/>
      <c r="U347" s="134"/>
      <c r="V347" s="134"/>
      <c r="W347" s="134"/>
      <c r="X347" s="134"/>
      <c r="Y347" s="134"/>
      <c r="Z347" s="134"/>
      <c r="AA347" s="134"/>
      <c r="AB347" s="134"/>
      <c r="AC347" s="134"/>
      <c r="AD347" s="134"/>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row>
    <row r="348" spans="1:56" ht="16.5" customHeight="1" x14ac:dyDescent="0.3">
      <c r="A348" s="22"/>
      <c r="B348" s="22"/>
      <c r="C348" s="22"/>
      <c r="D348" s="22"/>
      <c r="E348" s="21"/>
      <c r="F348" s="23"/>
      <c r="G348" s="21"/>
      <c r="H348" s="21"/>
      <c r="I348" s="21"/>
      <c r="J348" s="21"/>
      <c r="K348" s="21"/>
      <c r="L348" s="21"/>
      <c r="M348" s="21"/>
      <c r="N348" s="21"/>
      <c r="O348" s="21"/>
      <c r="P348" s="21"/>
      <c r="Q348" s="21"/>
      <c r="R348" s="134"/>
      <c r="S348" s="134"/>
      <c r="T348" s="134"/>
      <c r="U348" s="134"/>
      <c r="V348" s="134"/>
      <c r="W348" s="134"/>
      <c r="X348" s="134"/>
      <c r="Y348" s="134"/>
      <c r="Z348" s="134"/>
      <c r="AA348" s="134"/>
      <c r="AB348" s="134"/>
      <c r="AC348" s="134"/>
      <c r="AD348" s="134"/>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row>
    <row r="349" spans="1:56" ht="16.5" customHeight="1" x14ac:dyDescent="0.3">
      <c r="A349" s="22"/>
      <c r="B349" s="22"/>
      <c r="C349" s="22"/>
      <c r="D349" s="22"/>
      <c r="E349" s="21"/>
      <c r="F349" s="23"/>
      <c r="G349" s="21"/>
      <c r="H349" s="21"/>
      <c r="I349" s="21"/>
      <c r="J349" s="21"/>
      <c r="K349" s="21"/>
      <c r="L349" s="21"/>
      <c r="M349" s="21"/>
      <c r="N349" s="21"/>
      <c r="O349" s="21"/>
      <c r="P349" s="21"/>
      <c r="Q349" s="21"/>
      <c r="R349" s="134"/>
      <c r="S349" s="134"/>
      <c r="T349" s="134"/>
      <c r="U349" s="134"/>
      <c r="V349" s="134"/>
      <c r="W349" s="134"/>
      <c r="X349" s="134"/>
      <c r="Y349" s="134"/>
      <c r="Z349" s="134"/>
      <c r="AA349" s="134"/>
      <c r="AB349" s="134"/>
      <c r="AC349" s="134"/>
      <c r="AD349" s="134"/>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row>
    <row r="350" spans="1:56" ht="16.5" customHeight="1" x14ac:dyDescent="0.3">
      <c r="A350" s="22"/>
      <c r="B350" s="22"/>
      <c r="C350" s="22"/>
      <c r="D350" s="22"/>
      <c r="E350" s="21"/>
      <c r="F350" s="23"/>
      <c r="G350" s="21"/>
      <c r="H350" s="21"/>
      <c r="I350" s="21"/>
      <c r="J350" s="21"/>
      <c r="K350" s="21"/>
      <c r="L350" s="21"/>
      <c r="M350" s="21"/>
      <c r="N350" s="21"/>
      <c r="O350" s="21"/>
      <c r="P350" s="21"/>
      <c r="Q350" s="21"/>
      <c r="R350" s="134"/>
      <c r="S350" s="134"/>
      <c r="T350" s="134"/>
      <c r="U350" s="134"/>
      <c r="V350" s="134"/>
      <c r="W350" s="134"/>
      <c r="X350" s="134"/>
      <c r="Y350" s="134"/>
      <c r="Z350" s="134"/>
      <c r="AA350" s="134"/>
      <c r="AB350" s="134"/>
      <c r="AC350" s="134"/>
      <c r="AD350" s="134"/>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row>
    <row r="351" spans="1:56" ht="16.5" customHeight="1" x14ac:dyDescent="0.3">
      <c r="A351" s="22"/>
      <c r="B351" s="22"/>
      <c r="C351" s="22"/>
      <c r="D351" s="22"/>
      <c r="E351" s="21"/>
      <c r="F351" s="23"/>
      <c r="G351" s="21"/>
      <c r="H351" s="21"/>
      <c r="I351" s="21"/>
      <c r="J351" s="21"/>
      <c r="K351" s="21"/>
      <c r="L351" s="21"/>
      <c r="M351" s="21"/>
      <c r="N351" s="21"/>
      <c r="O351" s="21"/>
      <c r="P351" s="21"/>
      <c r="Q351" s="21"/>
      <c r="R351" s="134"/>
      <c r="S351" s="134"/>
      <c r="T351" s="134"/>
      <c r="U351" s="134"/>
      <c r="V351" s="134"/>
      <c r="W351" s="134"/>
      <c r="X351" s="134"/>
      <c r="Y351" s="134"/>
      <c r="Z351" s="134"/>
      <c r="AA351" s="134"/>
      <c r="AB351" s="134"/>
      <c r="AC351" s="134"/>
      <c r="AD351" s="134"/>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row>
    <row r="352" spans="1:56" ht="16.5" customHeight="1" x14ac:dyDescent="0.3">
      <c r="A352" s="22"/>
      <c r="B352" s="22"/>
      <c r="C352" s="22"/>
      <c r="D352" s="22"/>
      <c r="E352" s="21"/>
      <c r="F352" s="23"/>
      <c r="G352" s="21"/>
      <c r="H352" s="21"/>
      <c r="I352" s="21"/>
      <c r="J352" s="21"/>
      <c r="K352" s="21"/>
      <c r="L352" s="21"/>
      <c r="M352" s="21"/>
      <c r="N352" s="21"/>
      <c r="O352" s="21"/>
      <c r="P352" s="21"/>
      <c r="Q352" s="21"/>
      <c r="R352" s="134"/>
      <c r="S352" s="134"/>
      <c r="T352" s="134"/>
      <c r="U352" s="134"/>
      <c r="V352" s="134"/>
      <c r="W352" s="134"/>
      <c r="X352" s="134"/>
      <c r="Y352" s="134"/>
      <c r="Z352" s="134"/>
      <c r="AA352" s="134"/>
      <c r="AB352" s="134"/>
      <c r="AC352" s="134"/>
      <c r="AD352" s="134"/>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row>
    <row r="353" spans="1:56" ht="16.5" customHeight="1" x14ac:dyDescent="0.3">
      <c r="A353" s="22"/>
      <c r="B353" s="22"/>
      <c r="C353" s="22"/>
      <c r="D353" s="22"/>
      <c r="E353" s="21"/>
      <c r="F353" s="23"/>
      <c r="G353" s="21"/>
      <c r="H353" s="21"/>
      <c r="I353" s="21"/>
      <c r="J353" s="21"/>
      <c r="K353" s="21"/>
      <c r="L353" s="21"/>
      <c r="M353" s="21"/>
      <c r="N353" s="21"/>
      <c r="O353" s="21"/>
      <c r="P353" s="21"/>
      <c r="Q353" s="21"/>
      <c r="R353" s="134"/>
      <c r="S353" s="134"/>
      <c r="T353" s="134"/>
      <c r="U353" s="134"/>
      <c r="V353" s="134"/>
      <c r="W353" s="134"/>
      <c r="X353" s="134"/>
      <c r="Y353" s="134"/>
      <c r="Z353" s="134"/>
      <c r="AA353" s="134"/>
      <c r="AB353" s="134"/>
      <c r="AC353" s="134"/>
      <c r="AD353" s="134"/>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row>
    <row r="354" spans="1:56" ht="16.5" customHeight="1" x14ac:dyDescent="0.3">
      <c r="A354" s="22"/>
      <c r="B354" s="22"/>
      <c r="C354" s="22"/>
      <c r="D354" s="22"/>
      <c r="E354" s="21"/>
      <c r="F354" s="23"/>
      <c r="G354" s="21"/>
      <c r="H354" s="21"/>
      <c r="I354" s="21"/>
      <c r="J354" s="21"/>
      <c r="K354" s="21"/>
      <c r="L354" s="21"/>
      <c r="M354" s="21"/>
      <c r="N354" s="21"/>
      <c r="O354" s="21"/>
      <c r="P354" s="21"/>
      <c r="Q354" s="21"/>
      <c r="R354" s="134"/>
      <c r="S354" s="134"/>
      <c r="T354" s="134"/>
      <c r="U354" s="134"/>
      <c r="V354" s="134"/>
      <c r="W354" s="134"/>
      <c r="X354" s="134"/>
      <c r="Y354" s="134"/>
      <c r="Z354" s="134"/>
      <c r="AA354" s="134"/>
      <c r="AB354" s="134"/>
      <c r="AC354" s="134"/>
      <c r="AD354" s="134"/>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row>
    <row r="355" spans="1:56" ht="16.5" customHeight="1" x14ac:dyDescent="0.3">
      <c r="A355" s="22"/>
      <c r="B355" s="22"/>
      <c r="C355" s="22"/>
      <c r="D355" s="22"/>
      <c r="E355" s="21"/>
      <c r="F355" s="23"/>
      <c r="G355" s="21"/>
      <c r="H355" s="21"/>
      <c r="I355" s="21"/>
      <c r="J355" s="21"/>
      <c r="K355" s="21"/>
      <c r="L355" s="21"/>
      <c r="M355" s="21"/>
      <c r="N355" s="21"/>
      <c r="O355" s="21"/>
      <c r="P355" s="21"/>
      <c r="Q355" s="21"/>
      <c r="R355" s="134"/>
      <c r="S355" s="134"/>
      <c r="T355" s="134"/>
      <c r="U355" s="134"/>
      <c r="V355" s="134"/>
      <c r="W355" s="134"/>
      <c r="X355" s="134"/>
      <c r="Y355" s="134"/>
      <c r="Z355" s="134"/>
      <c r="AA355" s="134"/>
      <c r="AB355" s="134"/>
      <c r="AC355" s="134"/>
      <c r="AD355" s="134"/>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row>
    <row r="356" spans="1:56" ht="16.5" customHeight="1" x14ac:dyDescent="0.3">
      <c r="A356" s="22"/>
      <c r="B356" s="22"/>
      <c r="C356" s="22"/>
      <c r="D356" s="22"/>
      <c r="E356" s="21"/>
      <c r="F356" s="23"/>
      <c r="G356" s="21"/>
      <c r="H356" s="21"/>
      <c r="I356" s="21"/>
      <c r="J356" s="21"/>
      <c r="K356" s="21"/>
      <c r="L356" s="21"/>
      <c r="M356" s="21"/>
      <c r="N356" s="21"/>
      <c r="O356" s="21"/>
      <c r="P356" s="21"/>
      <c r="Q356" s="21"/>
      <c r="R356" s="134"/>
      <c r="S356" s="134"/>
      <c r="T356" s="134"/>
      <c r="U356" s="134"/>
      <c r="V356" s="134"/>
      <c r="W356" s="134"/>
      <c r="X356" s="134"/>
      <c r="Y356" s="134"/>
      <c r="Z356" s="134"/>
      <c r="AA356" s="134"/>
      <c r="AB356" s="134"/>
      <c r="AC356" s="134"/>
      <c r="AD356" s="134"/>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row>
    <row r="357" spans="1:56" ht="16.5" customHeight="1" x14ac:dyDescent="0.3">
      <c r="A357" s="22"/>
      <c r="B357" s="22"/>
      <c r="C357" s="22"/>
      <c r="D357" s="22"/>
      <c r="E357" s="21"/>
      <c r="F357" s="23"/>
      <c r="G357" s="21"/>
      <c r="H357" s="21"/>
      <c r="I357" s="21"/>
      <c r="J357" s="21"/>
      <c r="K357" s="21"/>
      <c r="L357" s="21"/>
      <c r="M357" s="21"/>
      <c r="N357" s="21"/>
      <c r="O357" s="21"/>
      <c r="P357" s="21"/>
      <c r="Q357" s="21"/>
      <c r="R357" s="134"/>
      <c r="S357" s="134"/>
      <c r="T357" s="134"/>
      <c r="U357" s="134"/>
      <c r="V357" s="134"/>
      <c r="W357" s="134"/>
      <c r="X357" s="134"/>
      <c r="Y357" s="134"/>
      <c r="Z357" s="134"/>
      <c r="AA357" s="134"/>
      <c r="AB357" s="134"/>
      <c r="AC357" s="134"/>
      <c r="AD357" s="134"/>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row>
    <row r="358" spans="1:56" ht="16.5" customHeight="1" x14ac:dyDescent="0.3">
      <c r="A358" s="22"/>
      <c r="B358" s="22"/>
      <c r="C358" s="22"/>
      <c r="D358" s="22"/>
      <c r="E358" s="21"/>
      <c r="F358" s="23"/>
      <c r="G358" s="21"/>
      <c r="H358" s="21"/>
      <c r="I358" s="21"/>
      <c r="J358" s="21"/>
      <c r="K358" s="21"/>
      <c r="L358" s="21"/>
      <c r="M358" s="21"/>
      <c r="N358" s="21"/>
      <c r="O358" s="21"/>
      <c r="P358" s="21"/>
      <c r="Q358" s="21"/>
      <c r="R358" s="134"/>
      <c r="S358" s="134"/>
      <c r="T358" s="134"/>
      <c r="U358" s="134"/>
      <c r="V358" s="134"/>
      <c r="W358" s="134"/>
      <c r="X358" s="134"/>
      <c r="Y358" s="134"/>
      <c r="Z358" s="134"/>
      <c r="AA358" s="134"/>
      <c r="AB358" s="134"/>
      <c r="AC358" s="134"/>
      <c r="AD358" s="134"/>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row>
    <row r="359" spans="1:56" ht="16.5" customHeight="1" x14ac:dyDescent="0.3">
      <c r="A359" s="22"/>
      <c r="B359" s="22"/>
      <c r="C359" s="22"/>
      <c r="D359" s="22"/>
      <c r="E359" s="21"/>
      <c r="F359" s="23"/>
      <c r="G359" s="21"/>
      <c r="H359" s="21"/>
      <c r="I359" s="21"/>
      <c r="J359" s="21"/>
      <c r="K359" s="21"/>
      <c r="L359" s="21"/>
      <c r="M359" s="21"/>
      <c r="N359" s="21"/>
      <c r="O359" s="21"/>
      <c r="P359" s="21"/>
      <c r="Q359" s="21"/>
      <c r="R359" s="134"/>
      <c r="S359" s="134"/>
      <c r="T359" s="134"/>
      <c r="U359" s="134"/>
      <c r="V359" s="134"/>
      <c r="W359" s="134"/>
      <c r="X359" s="134"/>
      <c r="Y359" s="134"/>
      <c r="Z359" s="134"/>
      <c r="AA359" s="134"/>
      <c r="AB359" s="134"/>
      <c r="AC359" s="134"/>
      <c r="AD359" s="134"/>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row>
    <row r="360" spans="1:56" ht="16.5" customHeight="1" x14ac:dyDescent="0.3">
      <c r="A360" s="22"/>
      <c r="B360" s="22"/>
      <c r="C360" s="22"/>
      <c r="D360" s="22"/>
      <c r="E360" s="21"/>
      <c r="F360" s="23"/>
      <c r="G360" s="21"/>
      <c r="H360" s="21"/>
      <c r="I360" s="21"/>
      <c r="J360" s="21"/>
      <c r="K360" s="21"/>
      <c r="L360" s="21"/>
      <c r="M360" s="21"/>
      <c r="N360" s="21"/>
      <c r="O360" s="21"/>
      <c r="P360" s="21"/>
      <c r="Q360" s="21"/>
      <c r="R360" s="134"/>
      <c r="S360" s="134"/>
      <c r="T360" s="134"/>
      <c r="U360" s="134"/>
      <c r="V360" s="134"/>
      <c r="W360" s="134"/>
      <c r="X360" s="134"/>
      <c r="Y360" s="134"/>
      <c r="Z360" s="134"/>
      <c r="AA360" s="134"/>
      <c r="AB360" s="134"/>
      <c r="AC360" s="134"/>
      <c r="AD360" s="134"/>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row>
    <row r="361" spans="1:56" ht="16.5" customHeight="1" x14ac:dyDescent="0.3">
      <c r="A361" s="22"/>
      <c r="B361" s="22"/>
      <c r="C361" s="22"/>
      <c r="D361" s="22"/>
      <c r="E361" s="21"/>
      <c r="F361" s="23"/>
      <c r="G361" s="21"/>
      <c r="H361" s="21"/>
      <c r="I361" s="21"/>
      <c r="J361" s="21"/>
      <c r="K361" s="21"/>
      <c r="L361" s="21"/>
      <c r="M361" s="21"/>
      <c r="N361" s="21"/>
      <c r="O361" s="21"/>
      <c r="P361" s="21"/>
      <c r="Q361" s="21"/>
      <c r="R361" s="134"/>
      <c r="S361" s="134"/>
      <c r="T361" s="134"/>
      <c r="U361" s="134"/>
      <c r="V361" s="134"/>
      <c r="W361" s="134"/>
      <c r="X361" s="134"/>
      <c r="Y361" s="134"/>
      <c r="Z361" s="134"/>
      <c r="AA361" s="134"/>
      <c r="AB361" s="134"/>
      <c r="AC361" s="134"/>
      <c r="AD361" s="134"/>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row>
    <row r="362" spans="1:56" ht="16.5" customHeight="1" x14ac:dyDescent="0.3">
      <c r="A362" s="22"/>
      <c r="B362" s="22"/>
      <c r="C362" s="22"/>
      <c r="D362" s="22"/>
      <c r="E362" s="21"/>
      <c r="F362" s="23"/>
      <c r="G362" s="21"/>
      <c r="H362" s="21"/>
      <c r="I362" s="21"/>
      <c r="J362" s="21"/>
      <c r="K362" s="21"/>
      <c r="L362" s="21"/>
      <c r="M362" s="21"/>
      <c r="N362" s="21"/>
      <c r="O362" s="21"/>
      <c r="P362" s="21"/>
      <c r="Q362" s="21"/>
      <c r="R362" s="134"/>
      <c r="S362" s="134"/>
      <c r="T362" s="134"/>
      <c r="U362" s="134"/>
      <c r="V362" s="134"/>
      <c r="W362" s="134"/>
      <c r="X362" s="134"/>
      <c r="Y362" s="134"/>
      <c r="Z362" s="134"/>
      <c r="AA362" s="134"/>
      <c r="AB362" s="134"/>
      <c r="AC362" s="134"/>
      <c r="AD362" s="134"/>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row>
    <row r="363" spans="1:56" ht="16.5" customHeight="1" x14ac:dyDescent="0.3">
      <c r="A363" s="22"/>
      <c r="B363" s="22"/>
      <c r="C363" s="22"/>
      <c r="D363" s="22"/>
      <c r="E363" s="21"/>
      <c r="F363" s="23"/>
      <c r="G363" s="21"/>
      <c r="H363" s="21"/>
      <c r="I363" s="21"/>
      <c r="J363" s="21"/>
      <c r="K363" s="21"/>
      <c r="L363" s="21"/>
      <c r="M363" s="21"/>
      <c r="N363" s="21"/>
      <c r="O363" s="21"/>
      <c r="P363" s="21"/>
      <c r="Q363" s="21"/>
      <c r="R363" s="134"/>
      <c r="S363" s="134"/>
      <c r="T363" s="134"/>
      <c r="U363" s="134"/>
      <c r="V363" s="134"/>
      <c r="W363" s="134"/>
      <c r="X363" s="134"/>
      <c r="Y363" s="134"/>
      <c r="Z363" s="134"/>
      <c r="AA363" s="134"/>
      <c r="AB363" s="134"/>
      <c r="AC363" s="134"/>
      <c r="AD363" s="134"/>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row>
    <row r="364" spans="1:56" ht="16.5" customHeight="1" x14ac:dyDescent="0.3">
      <c r="A364" s="22"/>
      <c r="B364" s="22"/>
      <c r="C364" s="22"/>
      <c r="D364" s="22"/>
      <c r="E364" s="21"/>
      <c r="F364" s="23"/>
      <c r="G364" s="21"/>
      <c r="H364" s="21"/>
      <c r="I364" s="21"/>
      <c r="J364" s="21"/>
      <c r="K364" s="21"/>
      <c r="L364" s="21"/>
      <c r="M364" s="21"/>
      <c r="N364" s="21"/>
      <c r="O364" s="21"/>
      <c r="P364" s="21"/>
      <c r="Q364" s="21"/>
      <c r="R364" s="134"/>
      <c r="S364" s="134"/>
      <c r="T364" s="134"/>
      <c r="U364" s="134"/>
      <c r="V364" s="134"/>
      <c r="W364" s="134"/>
      <c r="X364" s="134"/>
      <c r="Y364" s="134"/>
      <c r="Z364" s="134"/>
      <c r="AA364" s="134"/>
      <c r="AB364" s="134"/>
      <c r="AC364" s="134"/>
      <c r="AD364" s="134"/>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row>
    <row r="365" spans="1:56" ht="16.5" customHeight="1" x14ac:dyDescent="0.3">
      <c r="A365" s="22"/>
      <c r="B365" s="22"/>
      <c r="C365" s="22"/>
      <c r="D365" s="22"/>
      <c r="E365" s="21"/>
      <c r="F365" s="23"/>
      <c r="G365" s="21"/>
      <c r="H365" s="21"/>
      <c r="I365" s="21"/>
      <c r="J365" s="21"/>
      <c r="K365" s="21"/>
      <c r="L365" s="21"/>
      <c r="M365" s="21"/>
      <c r="N365" s="21"/>
      <c r="O365" s="21"/>
      <c r="P365" s="21"/>
      <c r="Q365" s="21"/>
      <c r="R365" s="134"/>
      <c r="S365" s="134"/>
      <c r="T365" s="134"/>
      <c r="U365" s="134"/>
      <c r="V365" s="134"/>
      <c r="W365" s="134"/>
      <c r="X365" s="134"/>
      <c r="Y365" s="134"/>
      <c r="Z365" s="134"/>
      <c r="AA365" s="134"/>
      <c r="AB365" s="134"/>
      <c r="AC365" s="134"/>
      <c r="AD365" s="134"/>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row>
    <row r="366" spans="1:56" ht="16.5" customHeight="1" x14ac:dyDescent="0.3">
      <c r="A366" s="22"/>
      <c r="B366" s="22"/>
      <c r="C366" s="22"/>
      <c r="D366" s="22"/>
      <c r="E366" s="21"/>
      <c r="F366" s="23"/>
      <c r="G366" s="21"/>
      <c r="H366" s="21"/>
      <c r="I366" s="21"/>
      <c r="J366" s="21"/>
      <c r="K366" s="21"/>
      <c r="L366" s="21"/>
      <c r="M366" s="21"/>
      <c r="N366" s="21"/>
      <c r="O366" s="21"/>
      <c r="P366" s="21"/>
      <c r="Q366" s="21"/>
      <c r="R366" s="134"/>
      <c r="S366" s="134"/>
      <c r="T366" s="134"/>
      <c r="U366" s="134"/>
      <c r="V366" s="134"/>
      <c r="W366" s="134"/>
      <c r="X366" s="134"/>
      <c r="Y366" s="134"/>
      <c r="Z366" s="134"/>
      <c r="AA366" s="134"/>
      <c r="AB366" s="134"/>
      <c r="AC366" s="134"/>
      <c r="AD366" s="134"/>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row>
    <row r="367" spans="1:56" ht="16.5" customHeight="1" x14ac:dyDescent="0.3">
      <c r="A367" s="22"/>
      <c r="B367" s="22"/>
      <c r="C367" s="22"/>
      <c r="D367" s="22"/>
      <c r="E367" s="21"/>
      <c r="F367" s="23"/>
      <c r="G367" s="21"/>
      <c r="H367" s="21"/>
      <c r="I367" s="21"/>
      <c r="J367" s="21"/>
      <c r="K367" s="21"/>
      <c r="L367" s="21"/>
      <c r="M367" s="21"/>
      <c r="N367" s="21"/>
      <c r="O367" s="21"/>
      <c r="P367" s="21"/>
      <c r="Q367" s="21"/>
      <c r="R367" s="134"/>
      <c r="S367" s="134"/>
      <c r="T367" s="134"/>
      <c r="U367" s="134"/>
      <c r="V367" s="134"/>
      <c r="W367" s="134"/>
      <c r="X367" s="134"/>
      <c r="Y367" s="134"/>
      <c r="Z367" s="134"/>
      <c r="AA367" s="134"/>
      <c r="AB367" s="134"/>
      <c r="AC367" s="134"/>
      <c r="AD367" s="134"/>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row>
    <row r="368" spans="1:56" ht="16.5" customHeight="1" x14ac:dyDescent="0.3">
      <c r="A368" s="22"/>
      <c r="B368" s="22"/>
      <c r="C368" s="22"/>
      <c r="D368" s="22"/>
      <c r="E368" s="21"/>
      <c r="F368" s="23"/>
      <c r="G368" s="21"/>
      <c r="H368" s="21"/>
      <c r="I368" s="21"/>
      <c r="J368" s="21"/>
      <c r="K368" s="21"/>
      <c r="L368" s="21"/>
      <c r="M368" s="21"/>
      <c r="N368" s="21"/>
      <c r="O368" s="21"/>
      <c r="P368" s="21"/>
      <c r="Q368" s="21"/>
      <c r="R368" s="134"/>
      <c r="S368" s="134"/>
      <c r="T368" s="134"/>
      <c r="U368" s="134"/>
      <c r="V368" s="134"/>
      <c r="W368" s="134"/>
      <c r="X368" s="134"/>
      <c r="Y368" s="134"/>
      <c r="Z368" s="134"/>
      <c r="AA368" s="134"/>
      <c r="AB368" s="134"/>
      <c r="AC368" s="134"/>
      <c r="AD368" s="134"/>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row>
    <row r="369" spans="1:56" ht="16.5" customHeight="1" x14ac:dyDescent="0.3">
      <c r="A369" s="22"/>
      <c r="B369" s="22"/>
      <c r="C369" s="22"/>
      <c r="D369" s="22"/>
      <c r="E369" s="21"/>
      <c r="F369" s="23"/>
      <c r="G369" s="21"/>
      <c r="H369" s="21"/>
      <c r="I369" s="21"/>
      <c r="J369" s="21"/>
      <c r="K369" s="21"/>
      <c r="L369" s="21"/>
      <c r="M369" s="21"/>
      <c r="N369" s="21"/>
      <c r="O369" s="21"/>
      <c r="P369" s="21"/>
      <c r="Q369" s="21"/>
      <c r="R369" s="134"/>
      <c r="S369" s="134"/>
      <c r="T369" s="134"/>
      <c r="U369" s="134"/>
      <c r="V369" s="134"/>
      <c r="W369" s="134"/>
      <c r="X369" s="134"/>
      <c r="Y369" s="134"/>
      <c r="Z369" s="134"/>
      <c r="AA369" s="134"/>
      <c r="AB369" s="134"/>
      <c r="AC369" s="134"/>
      <c r="AD369" s="134"/>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row>
    <row r="370" spans="1:56" ht="16.5" customHeight="1" x14ac:dyDescent="0.3">
      <c r="A370" s="22"/>
      <c r="B370" s="22"/>
      <c r="C370" s="22"/>
      <c r="D370" s="22"/>
      <c r="E370" s="21"/>
      <c r="F370" s="23"/>
      <c r="G370" s="21"/>
      <c r="H370" s="21"/>
      <c r="I370" s="21"/>
      <c r="J370" s="21"/>
      <c r="K370" s="21"/>
      <c r="L370" s="21"/>
      <c r="M370" s="21"/>
      <c r="N370" s="21"/>
      <c r="O370" s="21"/>
      <c r="P370" s="21"/>
      <c r="Q370" s="21"/>
      <c r="R370" s="134"/>
      <c r="S370" s="134"/>
      <c r="T370" s="134"/>
      <c r="U370" s="134"/>
      <c r="V370" s="134"/>
      <c r="W370" s="134"/>
      <c r="X370" s="134"/>
      <c r="Y370" s="134"/>
      <c r="Z370" s="134"/>
      <c r="AA370" s="134"/>
      <c r="AB370" s="134"/>
      <c r="AC370" s="134"/>
      <c r="AD370" s="134"/>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row>
    <row r="371" spans="1:56" ht="16.5" customHeight="1" x14ac:dyDescent="0.3">
      <c r="A371" s="22"/>
      <c r="B371" s="22"/>
      <c r="C371" s="22"/>
      <c r="D371" s="22"/>
      <c r="E371" s="21"/>
      <c r="F371" s="23"/>
      <c r="G371" s="21"/>
      <c r="H371" s="21"/>
      <c r="I371" s="21"/>
      <c r="J371" s="21"/>
      <c r="K371" s="21"/>
      <c r="L371" s="21"/>
      <c r="M371" s="21"/>
      <c r="N371" s="21"/>
      <c r="O371" s="21"/>
      <c r="P371" s="21"/>
      <c r="Q371" s="21"/>
      <c r="R371" s="134"/>
      <c r="S371" s="134"/>
      <c r="T371" s="134"/>
      <c r="U371" s="134"/>
      <c r="V371" s="134"/>
      <c r="W371" s="134"/>
      <c r="X371" s="134"/>
      <c r="Y371" s="134"/>
      <c r="Z371" s="134"/>
      <c r="AA371" s="134"/>
      <c r="AB371" s="134"/>
      <c r="AC371" s="134"/>
      <c r="AD371" s="134"/>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row>
    <row r="372" spans="1:56" ht="16.5" customHeight="1" x14ac:dyDescent="0.3">
      <c r="A372" s="22"/>
      <c r="B372" s="22"/>
      <c r="C372" s="22"/>
      <c r="D372" s="22"/>
      <c r="E372" s="21"/>
      <c r="F372" s="23"/>
      <c r="G372" s="21"/>
      <c r="H372" s="21"/>
      <c r="I372" s="21"/>
      <c r="J372" s="21"/>
      <c r="K372" s="21"/>
      <c r="L372" s="21"/>
      <c r="M372" s="21"/>
      <c r="N372" s="21"/>
      <c r="O372" s="21"/>
      <c r="P372" s="21"/>
      <c r="Q372" s="21"/>
      <c r="R372" s="134"/>
      <c r="S372" s="134"/>
      <c r="T372" s="134"/>
      <c r="U372" s="134"/>
      <c r="V372" s="134"/>
      <c r="W372" s="134"/>
      <c r="X372" s="134"/>
      <c r="Y372" s="134"/>
      <c r="Z372" s="134"/>
      <c r="AA372" s="134"/>
      <c r="AB372" s="134"/>
      <c r="AC372" s="134"/>
      <c r="AD372" s="134"/>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row>
    <row r="373" spans="1:56" ht="16.5" customHeight="1" x14ac:dyDescent="0.3">
      <c r="A373" s="22"/>
      <c r="B373" s="22"/>
      <c r="C373" s="22"/>
      <c r="D373" s="22"/>
      <c r="E373" s="21"/>
      <c r="F373" s="23"/>
      <c r="G373" s="21"/>
      <c r="H373" s="21"/>
      <c r="I373" s="21"/>
      <c r="J373" s="21"/>
      <c r="K373" s="21"/>
      <c r="L373" s="21"/>
      <c r="M373" s="21"/>
      <c r="N373" s="21"/>
      <c r="O373" s="21"/>
      <c r="P373" s="21"/>
      <c r="Q373" s="21"/>
      <c r="R373" s="134"/>
      <c r="S373" s="134"/>
      <c r="T373" s="134"/>
      <c r="U373" s="134"/>
      <c r="V373" s="134"/>
      <c r="W373" s="134"/>
      <c r="X373" s="134"/>
      <c r="Y373" s="134"/>
      <c r="Z373" s="134"/>
      <c r="AA373" s="134"/>
      <c r="AB373" s="134"/>
      <c r="AC373" s="134"/>
      <c r="AD373" s="134"/>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row>
    <row r="374" spans="1:56" ht="16.5" customHeight="1" x14ac:dyDescent="0.3">
      <c r="A374" s="22"/>
      <c r="B374" s="22"/>
      <c r="C374" s="22"/>
      <c r="D374" s="22"/>
      <c r="E374" s="21"/>
      <c r="F374" s="23"/>
      <c r="G374" s="21"/>
      <c r="H374" s="21"/>
      <c r="I374" s="21"/>
      <c r="J374" s="21"/>
      <c r="K374" s="21"/>
      <c r="L374" s="21"/>
      <c r="M374" s="21"/>
      <c r="N374" s="21"/>
      <c r="O374" s="21"/>
      <c r="P374" s="21"/>
      <c r="Q374" s="21"/>
      <c r="R374" s="134"/>
      <c r="S374" s="134"/>
      <c r="T374" s="134"/>
      <c r="U374" s="134"/>
      <c r="V374" s="134"/>
      <c r="W374" s="134"/>
      <c r="X374" s="134"/>
      <c r="Y374" s="134"/>
      <c r="Z374" s="134"/>
      <c r="AA374" s="134"/>
      <c r="AB374" s="134"/>
      <c r="AC374" s="134"/>
      <c r="AD374" s="134"/>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row>
    <row r="375" spans="1:56" ht="16.5" customHeight="1" x14ac:dyDescent="0.3">
      <c r="A375" s="22"/>
      <c r="B375" s="22"/>
      <c r="C375" s="22"/>
      <c r="D375" s="22"/>
      <c r="E375" s="21"/>
      <c r="F375" s="23"/>
      <c r="G375" s="21"/>
      <c r="H375" s="21"/>
      <c r="I375" s="21"/>
      <c r="J375" s="21"/>
      <c r="K375" s="21"/>
      <c r="L375" s="21"/>
      <c r="M375" s="21"/>
      <c r="N375" s="21"/>
      <c r="O375" s="21"/>
      <c r="P375" s="21"/>
      <c r="Q375" s="21"/>
      <c r="R375" s="134"/>
      <c r="S375" s="134"/>
      <c r="T375" s="134"/>
      <c r="U375" s="134"/>
      <c r="V375" s="134"/>
      <c r="W375" s="134"/>
      <c r="X375" s="134"/>
      <c r="Y375" s="134"/>
      <c r="Z375" s="134"/>
      <c r="AA375" s="134"/>
      <c r="AB375" s="134"/>
      <c r="AC375" s="134"/>
      <c r="AD375" s="134"/>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row>
    <row r="376" spans="1:56" ht="16.5" customHeight="1" x14ac:dyDescent="0.3">
      <c r="A376" s="22"/>
      <c r="B376" s="22"/>
      <c r="C376" s="22"/>
      <c r="D376" s="22"/>
      <c r="E376" s="21"/>
      <c r="F376" s="23"/>
      <c r="G376" s="21"/>
      <c r="H376" s="21"/>
      <c r="I376" s="21"/>
      <c r="J376" s="21"/>
      <c r="K376" s="21"/>
      <c r="L376" s="21"/>
      <c r="M376" s="21"/>
      <c r="N376" s="21"/>
      <c r="O376" s="21"/>
      <c r="P376" s="21"/>
      <c r="Q376" s="21"/>
      <c r="R376" s="134"/>
      <c r="S376" s="134"/>
      <c r="T376" s="134"/>
      <c r="U376" s="134"/>
      <c r="V376" s="134"/>
      <c r="W376" s="134"/>
      <c r="X376" s="134"/>
      <c r="Y376" s="134"/>
      <c r="Z376" s="134"/>
      <c r="AA376" s="134"/>
      <c r="AB376" s="134"/>
      <c r="AC376" s="134"/>
      <c r="AD376" s="134"/>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row>
    <row r="377" spans="1:56" ht="16.5" customHeight="1" x14ac:dyDescent="0.3">
      <c r="A377" s="22"/>
      <c r="B377" s="22"/>
      <c r="C377" s="22"/>
      <c r="D377" s="22"/>
      <c r="E377" s="21"/>
      <c r="F377" s="23"/>
      <c r="G377" s="21"/>
      <c r="H377" s="21"/>
      <c r="I377" s="21"/>
      <c r="J377" s="21"/>
      <c r="K377" s="21"/>
      <c r="L377" s="21"/>
      <c r="M377" s="21"/>
      <c r="N377" s="21"/>
      <c r="O377" s="21"/>
      <c r="P377" s="21"/>
      <c r="Q377" s="21"/>
      <c r="R377" s="134"/>
      <c r="S377" s="134"/>
      <c r="T377" s="134"/>
      <c r="U377" s="134"/>
      <c r="V377" s="134"/>
      <c r="W377" s="134"/>
      <c r="X377" s="134"/>
      <c r="Y377" s="134"/>
      <c r="Z377" s="134"/>
      <c r="AA377" s="134"/>
      <c r="AB377" s="134"/>
      <c r="AC377" s="134"/>
      <c r="AD377" s="134"/>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row>
    <row r="378" spans="1:56" ht="16.5" customHeight="1" x14ac:dyDescent="0.3">
      <c r="A378" s="22"/>
      <c r="B378" s="22"/>
      <c r="C378" s="22"/>
      <c r="D378" s="22"/>
      <c r="E378" s="21"/>
      <c r="F378" s="23"/>
      <c r="G378" s="21"/>
      <c r="H378" s="21"/>
      <c r="I378" s="21"/>
      <c r="J378" s="21"/>
      <c r="K378" s="21"/>
      <c r="L378" s="21"/>
      <c r="M378" s="21"/>
      <c r="N378" s="21"/>
      <c r="O378" s="21"/>
      <c r="P378" s="21"/>
      <c r="Q378" s="21"/>
      <c r="R378" s="134"/>
      <c r="S378" s="134"/>
      <c r="T378" s="134"/>
      <c r="U378" s="134"/>
      <c r="V378" s="134"/>
      <c r="W378" s="134"/>
      <c r="X378" s="134"/>
      <c r="Y378" s="134"/>
      <c r="Z378" s="134"/>
      <c r="AA378" s="134"/>
      <c r="AB378" s="134"/>
      <c r="AC378" s="134"/>
      <c r="AD378" s="134"/>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row>
    <row r="379" spans="1:56" ht="16.5" customHeight="1" x14ac:dyDescent="0.3">
      <c r="A379" s="22"/>
      <c r="B379" s="22"/>
      <c r="C379" s="22"/>
      <c r="D379" s="22"/>
      <c r="E379" s="21"/>
      <c r="F379" s="23"/>
      <c r="G379" s="21"/>
      <c r="H379" s="21"/>
      <c r="I379" s="21"/>
      <c r="J379" s="21"/>
      <c r="K379" s="21"/>
      <c r="L379" s="21"/>
      <c r="M379" s="21"/>
      <c r="N379" s="21"/>
      <c r="O379" s="21"/>
      <c r="P379" s="21"/>
      <c r="Q379" s="21"/>
      <c r="R379" s="134"/>
      <c r="S379" s="134"/>
      <c r="T379" s="134"/>
      <c r="U379" s="134"/>
      <c r="V379" s="134"/>
      <c r="W379" s="134"/>
      <c r="X379" s="134"/>
      <c r="Y379" s="134"/>
      <c r="Z379" s="134"/>
      <c r="AA379" s="134"/>
      <c r="AB379" s="134"/>
      <c r="AC379" s="134"/>
      <c r="AD379" s="134"/>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row>
    <row r="380" spans="1:56" ht="16.5" customHeight="1" x14ac:dyDescent="0.3">
      <c r="A380" s="22"/>
      <c r="B380" s="22"/>
      <c r="C380" s="22"/>
      <c r="D380" s="22"/>
      <c r="E380" s="21"/>
      <c r="F380" s="23"/>
      <c r="G380" s="21"/>
      <c r="H380" s="21"/>
      <c r="I380" s="21"/>
      <c r="J380" s="21"/>
      <c r="K380" s="21"/>
      <c r="L380" s="21"/>
      <c r="M380" s="21"/>
      <c r="N380" s="21"/>
      <c r="O380" s="21"/>
      <c r="P380" s="21"/>
      <c r="Q380" s="21"/>
      <c r="R380" s="134"/>
      <c r="S380" s="134"/>
      <c r="T380" s="134"/>
      <c r="U380" s="134"/>
      <c r="V380" s="134"/>
      <c r="W380" s="134"/>
      <c r="X380" s="134"/>
      <c r="Y380" s="134"/>
      <c r="Z380" s="134"/>
      <c r="AA380" s="134"/>
      <c r="AB380" s="134"/>
      <c r="AC380" s="134"/>
      <c r="AD380" s="134"/>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row>
    <row r="381" spans="1:56" ht="16.5" customHeight="1" x14ac:dyDescent="0.3">
      <c r="A381" s="22"/>
      <c r="B381" s="22"/>
      <c r="C381" s="22"/>
      <c r="D381" s="22"/>
      <c r="E381" s="21"/>
      <c r="F381" s="23"/>
      <c r="G381" s="21"/>
      <c r="H381" s="21"/>
      <c r="I381" s="21"/>
      <c r="J381" s="21"/>
      <c r="K381" s="21"/>
      <c r="L381" s="21"/>
      <c r="M381" s="21"/>
      <c r="N381" s="21"/>
      <c r="O381" s="21"/>
      <c r="P381" s="21"/>
      <c r="Q381" s="21"/>
      <c r="R381" s="134"/>
      <c r="S381" s="134"/>
      <c r="T381" s="134"/>
      <c r="U381" s="134"/>
      <c r="V381" s="134"/>
      <c r="W381" s="134"/>
      <c r="X381" s="134"/>
      <c r="Y381" s="134"/>
      <c r="Z381" s="134"/>
      <c r="AA381" s="134"/>
      <c r="AB381" s="134"/>
      <c r="AC381" s="134"/>
      <c r="AD381" s="134"/>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row>
    <row r="382" spans="1:56" ht="16.5" customHeight="1" x14ac:dyDescent="0.3">
      <c r="A382" s="22"/>
      <c r="B382" s="22"/>
      <c r="C382" s="22"/>
      <c r="D382" s="22"/>
      <c r="E382" s="21"/>
      <c r="F382" s="23"/>
      <c r="G382" s="21"/>
      <c r="H382" s="21"/>
      <c r="I382" s="21"/>
      <c r="J382" s="21"/>
      <c r="K382" s="21"/>
      <c r="L382" s="21"/>
      <c r="M382" s="21"/>
      <c r="N382" s="21"/>
      <c r="O382" s="21"/>
      <c r="P382" s="21"/>
      <c r="Q382" s="21"/>
      <c r="R382" s="134"/>
      <c r="S382" s="134"/>
      <c r="T382" s="134"/>
      <c r="U382" s="134"/>
      <c r="V382" s="134"/>
      <c r="W382" s="134"/>
      <c r="X382" s="134"/>
      <c r="Y382" s="134"/>
      <c r="Z382" s="134"/>
      <c r="AA382" s="134"/>
      <c r="AB382" s="134"/>
      <c r="AC382" s="134"/>
      <c r="AD382" s="134"/>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row>
    <row r="383" spans="1:56" ht="16.5" customHeight="1" x14ac:dyDescent="0.3">
      <c r="A383" s="22"/>
      <c r="B383" s="22"/>
      <c r="C383" s="22"/>
      <c r="D383" s="22"/>
      <c r="E383" s="21"/>
      <c r="F383" s="23"/>
      <c r="G383" s="21"/>
      <c r="H383" s="21"/>
      <c r="I383" s="21"/>
      <c r="J383" s="21"/>
      <c r="K383" s="21"/>
      <c r="L383" s="21"/>
      <c r="M383" s="21"/>
      <c r="N383" s="21"/>
      <c r="O383" s="21"/>
      <c r="P383" s="21"/>
      <c r="Q383" s="21"/>
      <c r="R383" s="134"/>
      <c r="S383" s="134"/>
      <c r="T383" s="134"/>
      <c r="U383" s="134"/>
      <c r="V383" s="134"/>
      <c r="W383" s="134"/>
      <c r="X383" s="134"/>
      <c r="Y383" s="134"/>
      <c r="Z383" s="134"/>
      <c r="AA383" s="134"/>
      <c r="AB383" s="134"/>
      <c r="AC383" s="134"/>
      <c r="AD383" s="134"/>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row>
    <row r="384" spans="1:56" ht="16.5" customHeight="1" x14ac:dyDescent="0.3">
      <c r="A384" s="22"/>
      <c r="B384" s="22"/>
      <c r="C384" s="22"/>
      <c r="D384" s="22"/>
      <c r="E384" s="21"/>
      <c r="F384" s="23"/>
      <c r="G384" s="21"/>
      <c r="H384" s="21"/>
      <c r="I384" s="21"/>
      <c r="J384" s="21"/>
      <c r="K384" s="21"/>
      <c r="L384" s="21"/>
      <c r="M384" s="21"/>
      <c r="N384" s="21"/>
      <c r="O384" s="21"/>
      <c r="P384" s="21"/>
      <c r="Q384" s="21"/>
      <c r="R384" s="134"/>
      <c r="S384" s="134"/>
      <c r="T384" s="134"/>
      <c r="U384" s="134"/>
      <c r="V384" s="134"/>
      <c r="W384" s="134"/>
      <c r="X384" s="134"/>
      <c r="Y384" s="134"/>
      <c r="Z384" s="134"/>
      <c r="AA384" s="134"/>
      <c r="AB384" s="134"/>
      <c r="AC384" s="134"/>
      <c r="AD384" s="134"/>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row>
    <row r="385" spans="1:56" ht="16.5" customHeight="1" x14ac:dyDescent="0.3">
      <c r="A385" s="22"/>
      <c r="B385" s="22"/>
      <c r="C385" s="22"/>
      <c r="D385" s="22"/>
      <c r="E385" s="21"/>
      <c r="F385" s="23"/>
      <c r="G385" s="21"/>
      <c r="H385" s="21"/>
      <c r="I385" s="21"/>
      <c r="J385" s="21"/>
      <c r="K385" s="21"/>
      <c r="L385" s="21"/>
      <c r="M385" s="21"/>
      <c r="N385" s="21"/>
      <c r="O385" s="21"/>
      <c r="P385" s="21"/>
      <c r="Q385" s="21"/>
      <c r="R385" s="134"/>
      <c r="S385" s="134"/>
      <c r="T385" s="134"/>
      <c r="U385" s="134"/>
      <c r="V385" s="134"/>
      <c r="W385" s="134"/>
      <c r="X385" s="134"/>
      <c r="Y385" s="134"/>
      <c r="Z385" s="134"/>
      <c r="AA385" s="134"/>
      <c r="AB385" s="134"/>
      <c r="AC385" s="134"/>
      <c r="AD385" s="134"/>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row>
    <row r="386" spans="1:56" ht="16.5" customHeight="1" x14ac:dyDescent="0.3">
      <c r="A386" s="22"/>
      <c r="B386" s="22"/>
      <c r="C386" s="22"/>
      <c r="D386" s="22"/>
      <c r="E386" s="21"/>
      <c r="F386" s="23"/>
      <c r="G386" s="21"/>
      <c r="H386" s="21"/>
      <c r="I386" s="21"/>
      <c r="J386" s="21"/>
      <c r="K386" s="21"/>
      <c r="L386" s="21"/>
      <c r="M386" s="21"/>
      <c r="N386" s="21"/>
      <c r="O386" s="21"/>
      <c r="P386" s="21"/>
      <c r="Q386" s="21"/>
      <c r="R386" s="134"/>
      <c r="S386" s="134"/>
      <c r="T386" s="134"/>
      <c r="U386" s="134"/>
      <c r="V386" s="134"/>
      <c r="W386" s="134"/>
      <c r="X386" s="134"/>
      <c r="Y386" s="134"/>
      <c r="Z386" s="134"/>
      <c r="AA386" s="134"/>
      <c r="AB386" s="134"/>
      <c r="AC386" s="134"/>
      <c r="AD386" s="134"/>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row>
    <row r="387" spans="1:56" ht="16.5" customHeight="1" x14ac:dyDescent="0.3">
      <c r="A387" s="22"/>
      <c r="B387" s="22"/>
      <c r="C387" s="22"/>
      <c r="D387" s="22"/>
      <c r="E387" s="21"/>
      <c r="F387" s="23"/>
      <c r="G387" s="21"/>
      <c r="H387" s="21"/>
      <c r="I387" s="21"/>
      <c r="J387" s="21"/>
      <c r="K387" s="21"/>
      <c r="L387" s="21"/>
      <c r="M387" s="21"/>
      <c r="N387" s="21"/>
      <c r="O387" s="21"/>
      <c r="P387" s="21"/>
      <c r="Q387" s="21"/>
      <c r="R387" s="134"/>
      <c r="S387" s="134"/>
      <c r="T387" s="134"/>
      <c r="U387" s="134"/>
      <c r="V387" s="134"/>
      <c r="W387" s="134"/>
      <c r="X387" s="134"/>
      <c r="Y387" s="134"/>
      <c r="Z387" s="134"/>
      <c r="AA387" s="134"/>
      <c r="AB387" s="134"/>
      <c r="AC387" s="134"/>
      <c r="AD387" s="134"/>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row>
    <row r="388" spans="1:56" ht="16.5" customHeight="1" x14ac:dyDescent="0.3">
      <c r="A388" s="22"/>
      <c r="B388" s="22"/>
      <c r="C388" s="22"/>
      <c r="D388" s="22"/>
      <c r="E388" s="21"/>
      <c r="F388" s="23"/>
      <c r="G388" s="21"/>
      <c r="H388" s="21"/>
      <c r="I388" s="21"/>
      <c r="J388" s="21"/>
      <c r="K388" s="21"/>
      <c r="L388" s="21"/>
      <c r="M388" s="21"/>
      <c r="N388" s="21"/>
      <c r="O388" s="21"/>
      <c r="P388" s="21"/>
      <c r="Q388" s="21"/>
      <c r="R388" s="134"/>
      <c r="S388" s="134"/>
      <c r="T388" s="134"/>
      <c r="U388" s="134"/>
      <c r="V388" s="134"/>
      <c r="W388" s="134"/>
      <c r="X388" s="134"/>
      <c r="Y388" s="134"/>
      <c r="Z388" s="134"/>
      <c r="AA388" s="134"/>
      <c r="AB388" s="134"/>
      <c r="AC388" s="134"/>
      <c r="AD388" s="134"/>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row>
    <row r="389" spans="1:56" ht="16.5" customHeight="1" x14ac:dyDescent="0.3">
      <c r="A389" s="22"/>
      <c r="B389" s="22"/>
      <c r="C389" s="22"/>
      <c r="D389" s="22"/>
      <c r="E389" s="21"/>
      <c r="F389" s="23"/>
      <c r="G389" s="21"/>
      <c r="H389" s="21"/>
      <c r="I389" s="21"/>
      <c r="J389" s="21"/>
      <c r="K389" s="21"/>
      <c r="L389" s="21"/>
      <c r="M389" s="21"/>
      <c r="N389" s="21"/>
      <c r="O389" s="21"/>
      <c r="P389" s="21"/>
      <c r="Q389" s="21"/>
      <c r="R389" s="134"/>
      <c r="S389" s="134"/>
      <c r="T389" s="134"/>
      <c r="U389" s="134"/>
      <c r="V389" s="134"/>
      <c r="W389" s="134"/>
      <c r="X389" s="134"/>
      <c r="Y389" s="134"/>
      <c r="Z389" s="134"/>
      <c r="AA389" s="134"/>
      <c r="AB389" s="134"/>
      <c r="AC389" s="134"/>
      <c r="AD389" s="134"/>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row>
    <row r="390" spans="1:56" ht="16.5" customHeight="1" x14ac:dyDescent="0.3">
      <c r="A390" s="22"/>
      <c r="B390" s="22"/>
      <c r="C390" s="22"/>
      <c r="D390" s="22"/>
      <c r="E390" s="21"/>
      <c r="F390" s="23"/>
      <c r="G390" s="21"/>
      <c r="H390" s="21"/>
      <c r="I390" s="21"/>
      <c r="J390" s="21"/>
      <c r="K390" s="21"/>
      <c r="L390" s="21"/>
      <c r="M390" s="21"/>
      <c r="N390" s="21"/>
      <c r="O390" s="21"/>
      <c r="P390" s="21"/>
      <c r="Q390" s="21"/>
      <c r="R390" s="134"/>
      <c r="S390" s="134"/>
      <c r="T390" s="134"/>
      <c r="U390" s="134"/>
      <c r="V390" s="134"/>
      <c r="W390" s="134"/>
      <c r="X390" s="134"/>
      <c r="Y390" s="134"/>
      <c r="Z390" s="134"/>
      <c r="AA390" s="134"/>
      <c r="AB390" s="134"/>
      <c r="AC390" s="134"/>
      <c r="AD390" s="134"/>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row>
    <row r="391" spans="1:56" ht="16.5" customHeight="1" x14ac:dyDescent="0.3">
      <c r="A391" s="22"/>
      <c r="B391" s="22"/>
      <c r="C391" s="22"/>
      <c r="D391" s="22"/>
      <c r="E391" s="21"/>
      <c r="F391" s="23"/>
      <c r="G391" s="21"/>
      <c r="H391" s="21"/>
      <c r="I391" s="21"/>
      <c r="J391" s="21"/>
      <c r="K391" s="21"/>
      <c r="L391" s="21"/>
      <c r="M391" s="21"/>
      <c r="N391" s="21"/>
      <c r="O391" s="21"/>
      <c r="P391" s="21"/>
      <c r="Q391" s="21"/>
      <c r="R391" s="134"/>
      <c r="S391" s="134"/>
      <c r="T391" s="134"/>
      <c r="U391" s="134"/>
      <c r="V391" s="134"/>
      <c r="W391" s="134"/>
      <c r="X391" s="134"/>
      <c r="Y391" s="134"/>
      <c r="Z391" s="134"/>
      <c r="AA391" s="134"/>
      <c r="AB391" s="134"/>
      <c r="AC391" s="134"/>
      <c r="AD391" s="134"/>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row>
    <row r="392" spans="1:56" ht="16.5" customHeight="1" x14ac:dyDescent="0.3">
      <c r="A392" s="22"/>
      <c r="B392" s="22"/>
      <c r="C392" s="22"/>
      <c r="D392" s="22"/>
      <c r="E392" s="21"/>
      <c r="F392" s="23"/>
      <c r="G392" s="21"/>
      <c r="H392" s="21"/>
      <c r="I392" s="21"/>
      <c r="J392" s="21"/>
      <c r="K392" s="21"/>
      <c r="L392" s="21"/>
      <c r="M392" s="21"/>
      <c r="N392" s="21"/>
      <c r="O392" s="21"/>
      <c r="P392" s="21"/>
      <c r="Q392" s="21"/>
      <c r="R392" s="134"/>
      <c r="S392" s="134"/>
      <c r="T392" s="134"/>
      <c r="U392" s="134"/>
      <c r="V392" s="134"/>
      <c r="W392" s="134"/>
      <c r="X392" s="134"/>
      <c r="Y392" s="134"/>
      <c r="Z392" s="134"/>
      <c r="AA392" s="134"/>
      <c r="AB392" s="134"/>
      <c r="AC392" s="134"/>
      <c r="AD392" s="134"/>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row>
    <row r="393" spans="1:56" ht="16.5" customHeight="1" x14ac:dyDescent="0.3">
      <c r="A393" s="22"/>
      <c r="B393" s="22"/>
      <c r="C393" s="22"/>
      <c r="D393" s="22"/>
      <c r="E393" s="21"/>
      <c r="F393" s="23"/>
      <c r="G393" s="21"/>
      <c r="H393" s="21"/>
      <c r="I393" s="21"/>
      <c r="J393" s="21"/>
      <c r="K393" s="21"/>
      <c r="L393" s="21"/>
      <c r="M393" s="21"/>
      <c r="N393" s="21"/>
      <c r="O393" s="21"/>
      <c r="P393" s="21"/>
      <c r="Q393" s="21"/>
      <c r="R393" s="134"/>
      <c r="S393" s="134"/>
      <c r="T393" s="134"/>
      <c r="U393" s="134"/>
      <c r="V393" s="134"/>
      <c r="W393" s="134"/>
      <c r="X393" s="134"/>
      <c r="Y393" s="134"/>
      <c r="Z393" s="134"/>
      <c r="AA393" s="134"/>
      <c r="AB393" s="134"/>
      <c r="AC393" s="134"/>
      <c r="AD393" s="134"/>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row>
    <row r="394" spans="1:56" ht="16.5" customHeight="1" x14ac:dyDescent="0.3">
      <c r="A394" s="22"/>
      <c r="B394" s="22"/>
      <c r="C394" s="22"/>
      <c r="D394" s="22"/>
      <c r="E394" s="21"/>
      <c r="F394" s="23"/>
      <c r="G394" s="21"/>
      <c r="H394" s="21"/>
      <c r="I394" s="21"/>
      <c r="J394" s="21"/>
      <c r="K394" s="21"/>
      <c r="L394" s="21"/>
      <c r="M394" s="21"/>
      <c r="N394" s="21"/>
      <c r="O394" s="21"/>
      <c r="P394" s="21"/>
      <c r="Q394" s="21"/>
      <c r="R394" s="134"/>
      <c r="S394" s="134"/>
      <c r="T394" s="134"/>
      <c r="U394" s="134"/>
      <c r="V394" s="134"/>
      <c r="W394" s="134"/>
      <c r="X394" s="134"/>
      <c r="Y394" s="134"/>
      <c r="Z394" s="134"/>
      <c r="AA394" s="134"/>
      <c r="AB394" s="134"/>
      <c r="AC394" s="134"/>
      <c r="AD394" s="134"/>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row>
    <row r="395" spans="1:56" ht="16.5" customHeight="1" x14ac:dyDescent="0.3">
      <c r="A395" s="22"/>
      <c r="B395" s="22"/>
      <c r="C395" s="22"/>
      <c r="D395" s="22"/>
      <c r="E395" s="21"/>
      <c r="F395" s="23"/>
      <c r="G395" s="21"/>
      <c r="H395" s="21"/>
      <c r="I395" s="21"/>
      <c r="J395" s="21"/>
      <c r="K395" s="21"/>
      <c r="L395" s="21"/>
      <c r="M395" s="21"/>
      <c r="N395" s="21"/>
      <c r="O395" s="21"/>
      <c r="P395" s="21"/>
      <c r="Q395" s="21"/>
      <c r="R395" s="134"/>
      <c r="S395" s="134"/>
      <c r="T395" s="134"/>
      <c r="U395" s="134"/>
      <c r="V395" s="134"/>
      <c r="W395" s="134"/>
      <c r="X395" s="134"/>
      <c r="Y395" s="134"/>
      <c r="Z395" s="134"/>
      <c r="AA395" s="134"/>
      <c r="AB395" s="134"/>
      <c r="AC395" s="134"/>
      <c r="AD395" s="134"/>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row>
    <row r="396" spans="1:56" ht="16.5" customHeight="1" x14ac:dyDescent="0.3">
      <c r="A396" s="22"/>
      <c r="B396" s="22"/>
      <c r="C396" s="22"/>
      <c r="D396" s="22"/>
      <c r="E396" s="21"/>
      <c r="F396" s="23"/>
      <c r="G396" s="21"/>
      <c r="H396" s="21"/>
      <c r="I396" s="21"/>
      <c r="J396" s="21"/>
      <c r="K396" s="21"/>
      <c r="L396" s="21"/>
      <c r="M396" s="21"/>
      <c r="N396" s="21"/>
      <c r="O396" s="21"/>
      <c r="P396" s="21"/>
      <c r="Q396" s="21"/>
      <c r="R396" s="134"/>
      <c r="S396" s="134"/>
      <c r="T396" s="134"/>
      <c r="U396" s="134"/>
      <c r="V396" s="134"/>
      <c r="W396" s="134"/>
      <c r="X396" s="134"/>
      <c r="Y396" s="134"/>
      <c r="Z396" s="134"/>
      <c r="AA396" s="134"/>
      <c r="AB396" s="134"/>
      <c r="AC396" s="134"/>
      <c r="AD396" s="134"/>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row>
    <row r="397" spans="1:56" ht="16.5" customHeight="1" x14ac:dyDescent="0.3">
      <c r="A397" s="22"/>
      <c r="B397" s="22"/>
      <c r="C397" s="22"/>
      <c r="D397" s="22"/>
      <c r="E397" s="21"/>
      <c r="F397" s="23"/>
      <c r="G397" s="21"/>
      <c r="H397" s="21"/>
      <c r="I397" s="21"/>
      <c r="J397" s="21"/>
      <c r="K397" s="21"/>
      <c r="L397" s="21"/>
      <c r="M397" s="21"/>
      <c r="N397" s="21"/>
      <c r="O397" s="21"/>
      <c r="P397" s="21"/>
      <c r="Q397" s="21"/>
      <c r="R397" s="134"/>
      <c r="S397" s="134"/>
      <c r="T397" s="134"/>
      <c r="U397" s="134"/>
      <c r="V397" s="134"/>
      <c r="W397" s="134"/>
      <c r="X397" s="134"/>
      <c r="Y397" s="134"/>
      <c r="Z397" s="134"/>
      <c r="AA397" s="134"/>
      <c r="AB397" s="134"/>
      <c r="AC397" s="134"/>
      <c r="AD397" s="134"/>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row>
    <row r="398" spans="1:56" ht="16.5" customHeight="1" x14ac:dyDescent="0.3">
      <c r="A398" s="22"/>
      <c r="B398" s="22"/>
      <c r="C398" s="22"/>
      <c r="D398" s="22"/>
      <c r="E398" s="21"/>
      <c r="F398" s="23"/>
      <c r="G398" s="21"/>
      <c r="H398" s="21"/>
      <c r="I398" s="21"/>
      <c r="J398" s="21"/>
      <c r="K398" s="21"/>
      <c r="L398" s="21"/>
      <c r="M398" s="21"/>
      <c r="N398" s="21"/>
      <c r="O398" s="21"/>
      <c r="P398" s="21"/>
      <c r="Q398" s="21"/>
      <c r="R398" s="134"/>
      <c r="S398" s="134"/>
      <c r="T398" s="134"/>
      <c r="U398" s="134"/>
      <c r="V398" s="134"/>
      <c r="W398" s="134"/>
      <c r="X398" s="134"/>
      <c r="Y398" s="134"/>
      <c r="Z398" s="134"/>
      <c r="AA398" s="134"/>
      <c r="AB398" s="134"/>
      <c r="AC398" s="134"/>
      <c r="AD398" s="134"/>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row>
    <row r="399" spans="1:56" ht="16.5" customHeight="1" x14ac:dyDescent="0.3">
      <c r="A399" s="22"/>
      <c r="B399" s="22"/>
      <c r="C399" s="22"/>
      <c r="D399" s="22"/>
      <c r="E399" s="21"/>
      <c r="F399" s="23"/>
      <c r="G399" s="21"/>
      <c r="H399" s="21"/>
      <c r="I399" s="21"/>
      <c r="J399" s="21"/>
      <c r="K399" s="21"/>
      <c r="L399" s="21"/>
      <c r="M399" s="21"/>
      <c r="N399" s="21"/>
      <c r="O399" s="21"/>
      <c r="P399" s="21"/>
      <c r="Q399" s="21"/>
      <c r="R399" s="134"/>
      <c r="S399" s="134"/>
      <c r="T399" s="134"/>
      <c r="U399" s="134"/>
      <c r="V399" s="134"/>
      <c r="W399" s="134"/>
      <c r="X399" s="134"/>
      <c r="Y399" s="134"/>
      <c r="Z399" s="134"/>
      <c r="AA399" s="134"/>
      <c r="AB399" s="134"/>
      <c r="AC399" s="134"/>
      <c r="AD399" s="134"/>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row>
    <row r="400" spans="1:56" ht="16.5" customHeight="1" x14ac:dyDescent="0.3">
      <c r="A400" s="22"/>
      <c r="B400" s="22"/>
      <c r="C400" s="22"/>
      <c r="D400" s="22"/>
      <c r="E400" s="21"/>
      <c r="F400" s="23"/>
      <c r="G400" s="21"/>
      <c r="H400" s="21"/>
      <c r="I400" s="21"/>
      <c r="J400" s="21"/>
      <c r="K400" s="21"/>
      <c r="L400" s="21"/>
      <c r="M400" s="21"/>
      <c r="N400" s="21"/>
      <c r="O400" s="21"/>
      <c r="P400" s="21"/>
      <c r="Q400" s="21"/>
      <c r="R400" s="134"/>
      <c r="S400" s="134"/>
      <c r="T400" s="134"/>
      <c r="U400" s="134"/>
      <c r="V400" s="134"/>
      <c r="W400" s="134"/>
      <c r="X400" s="134"/>
      <c r="Y400" s="134"/>
      <c r="Z400" s="134"/>
      <c r="AA400" s="134"/>
      <c r="AB400" s="134"/>
      <c r="AC400" s="134"/>
      <c r="AD400" s="134"/>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row>
    <row r="401" spans="1:56" ht="16.5" customHeight="1" x14ac:dyDescent="0.3">
      <c r="A401" s="22"/>
      <c r="B401" s="22"/>
      <c r="C401" s="22"/>
      <c r="D401" s="22"/>
      <c r="E401" s="21"/>
      <c r="F401" s="23"/>
      <c r="G401" s="21"/>
      <c r="H401" s="21"/>
      <c r="I401" s="21"/>
      <c r="J401" s="21"/>
      <c r="K401" s="21"/>
      <c r="L401" s="21"/>
      <c r="M401" s="21"/>
      <c r="N401" s="21"/>
      <c r="O401" s="21"/>
      <c r="P401" s="21"/>
      <c r="Q401" s="21"/>
      <c r="R401" s="134"/>
      <c r="S401" s="134"/>
      <c r="T401" s="134"/>
      <c r="U401" s="134"/>
      <c r="V401" s="134"/>
      <c r="W401" s="134"/>
      <c r="X401" s="134"/>
      <c r="Y401" s="134"/>
      <c r="Z401" s="134"/>
      <c r="AA401" s="134"/>
      <c r="AB401" s="134"/>
      <c r="AC401" s="134"/>
      <c r="AD401" s="134"/>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row>
    <row r="402" spans="1:56" ht="16.5" customHeight="1" x14ac:dyDescent="0.3">
      <c r="A402" s="22"/>
      <c r="B402" s="22"/>
      <c r="C402" s="22"/>
      <c r="D402" s="22"/>
      <c r="E402" s="21"/>
      <c r="F402" s="23"/>
      <c r="G402" s="21"/>
      <c r="H402" s="21"/>
      <c r="I402" s="21"/>
      <c r="J402" s="21"/>
      <c r="K402" s="21"/>
      <c r="L402" s="21"/>
      <c r="M402" s="21"/>
      <c r="N402" s="21"/>
      <c r="O402" s="21"/>
      <c r="P402" s="21"/>
      <c r="Q402" s="21"/>
      <c r="R402" s="134"/>
      <c r="S402" s="134"/>
      <c r="T402" s="134"/>
      <c r="U402" s="134"/>
      <c r="V402" s="134"/>
      <c r="W402" s="134"/>
      <c r="X402" s="134"/>
      <c r="Y402" s="134"/>
      <c r="Z402" s="134"/>
      <c r="AA402" s="134"/>
      <c r="AB402" s="134"/>
      <c r="AC402" s="134"/>
      <c r="AD402" s="134"/>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row>
    <row r="403" spans="1:56" ht="16.5" customHeight="1" x14ac:dyDescent="0.3">
      <c r="A403" s="22"/>
      <c r="B403" s="22"/>
      <c r="C403" s="22"/>
      <c r="D403" s="22"/>
      <c r="E403" s="21"/>
      <c r="F403" s="23"/>
      <c r="G403" s="21"/>
      <c r="H403" s="21"/>
      <c r="I403" s="21"/>
      <c r="J403" s="21"/>
      <c r="K403" s="21"/>
      <c r="L403" s="21"/>
      <c r="M403" s="21"/>
      <c r="N403" s="21"/>
      <c r="O403" s="21"/>
      <c r="P403" s="21"/>
      <c r="Q403" s="21"/>
      <c r="R403" s="134"/>
      <c r="S403" s="134"/>
      <c r="T403" s="134"/>
      <c r="U403" s="134"/>
      <c r="V403" s="134"/>
      <c r="W403" s="134"/>
      <c r="X403" s="134"/>
      <c r="Y403" s="134"/>
      <c r="Z403" s="134"/>
      <c r="AA403" s="134"/>
      <c r="AB403" s="134"/>
      <c r="AC403" s="134"/>
      <c r="AD403" s="134"/>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row>
    <row r="404" spans="1:56" ht="16.5" customHeight="1" x14ac:dyDescent="0.3">
      <c r="A404" s="22"/>
      <c r="B404" s="22"/>
      <c r="C404" s="22"/>
      <c r="D404" s="22"/>
      <c r="E404" s="21"/>
      <c r="F404" s="23"/>
      <c r="G404" s="21"/>
      <c r="H404" s="21"/>
      <c r="I404" s="21"/>
      <c r="J404" s="21"/>
      <c r="K404" s="21"/>
      <c r="L404" s="21"/>
      <c r="M404" s="21"/>
      <c r="N404" s="21"/>
      <c r="O404" s="21"/>
      <c r="P404" s="21"/>
      <c r="Q404" s="21"/>
      <c r="R404" s="134"/>
      <c r="S404" s="134"/>
      <c r="T404" s="134"/>
      <c r="U404" s="134"/>
      <c r="V404" s="134"/>
      <c r="W404" s="134"/>
      <c r="X404" s="134"/>
      <c r="Y404" s="134"/>
      <c r="Z404" s="134"/>
      <c r="AA404" s="134"/>
      <c r="AB404" s="134"/>
      <c r="AC404" s="134"/>
      <c r="AD404" s="134"/>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row>
    <row r="405" spans="1:56" ht="16.5" customHeight="1" x14ac:dyDescent="0.3">
      <c r="A405" s="22"/>
      <c r="B405" s="22"/>
      <c r="C405" s="22"/>
      <c r="D405" s="22"/>
      <c r="E405" s="21"/>
      <c r="F405" s="23"/>
      <c r="G405" s="21"/>
      <c r="H405" s="21"/>
      <c r="I405" s="21"/>
      <c r="J405" s="21"/>
      <c r="K405" s="21"/>
      <c r="L405" s="21"/>
      <c r="M405" s="21"/>
      <c r="N405" s="21"/>
      <c r="O405" s="21"/>
      <c r="P405" s="21"/>
      <c r="Q405" s="21"/>
      <c r="R405" s="134"/>
      <c r="S405" s="134"/>
      <c r="T405" s="134"/>
      <c r="U405" s="134"/>
      <c r="V405" s="134"/>
      <c r="W405" s="134"/>
      <c r="X405" s="134"/>
      <c r="Y405" s="134"/>
      <c r="Z405" s="134"/>
      <c r="AA405" s="134"/>
      <c r="AB405" s="134"/>
      <c r="AC405" s="134"/>
      <c r="AD405" s="134"/>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row>
    <row r="406" spans="1:56" ht="16.5" customHeight="1" x14ac:dyDescent="0.3">
      <c r="A406" s="22"/>
      <c r="B406" s="22"/>
      <c r="C406" s="22"/>
      <c r="D406" s="22"/>
      <c r="E406" s="21"/>
      <c r="F406" s="23"/>
      <c r="G406" s="21"/>
      <c r="H406" s="21"/>
      <c r="I406" s="21"/>
      <c r="J406" s="21"/>
      <c r="K406" s="21"/>
      <c r="L406" s="21"/>
      <c r="M406" s="21"/>
      <c r="N406" s="21"/>
      <c r="O406" s="21"/>
      <c r="P406" s="21"/>
      <c r="Q406" s="21"/>
      <c r="R406" s="134"/>
      <c r="S406" s="134"/>
      <c r="T406" s="134"/>
      <c r="U406" s="134"/>
      <c r="V406" s="134"/>
      <c r="W406" s="134"/>
      <c r="X406" s="134"/>
      <c r="Y406" s="134"/>
      <c r="Z406" s="134"/>
      <c r="AA406" s="134"/>
      <c r="AB406" s="134"/>
      <c r="AC406" s="134"/>
      <c r="AD406" s="134"/>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row>
    <row r="407" spans="1:56" ht="16.5" customHeight="1" x14ac:dyDescent="0.3">
      <c r="A407" s="22"/>
      <c r="B407" s="22"/>
      <c r="C407" s="22"/>
      <c r="D407" s="22"/>
      <c r="E407" s="21"/>
      <c r="F407" s="23"/>
      <c r="G407" s="21"/>
      <c r="H407" s="21"/>
      <c r="I407" s="21"/>
      <c r="J407" s="21"/>
      <c r="K407" s="21"/>
      <c r="L407" s="21"/>
      <c r="M407" s="21"/>
      <c r="N407" s="21"/>
      <c r="O407" s="21"/>
      <c r="P407" s="21"/>
      <c r="Q407" s="21"/>
      <c r="R407" s="134"/>
      <c r="S407" s="134"/>
      <c r="T407" s="134"/>
      <c r="U407" s="134"/>
      <c r="V407" s="134"/>
      <c r="W407" s="134"/>
      <c r="X407" s="134"/>
      <c r="Y407" s="134"/>
      <c r="Z407" s="134"/>
      <c r="AA407" s="134"/>
      <c r="AB407" s="134"/>
      <c r="AC407" s="134"/>
      <c r="AD407" s="134"/>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row>
    <row r="408" spans="1:56" ht="16.5" customHeight="1" x14ac:dyDescent="0.3">
      <c r="A408" s="22"/>
      <c r="B408" s="22"/>
      <c r="C408" s="22"/>
      <c r="D408" s="22"/>
      <c r="E408" s="21"/>
      <c r="F408" s="23"/>
      <c r="G408" s="21"/>
      <c r="H408" s="21"/>
      <c r="I408" s="21"/>
      <c r="J408" s="21"/>
      <c r="K408" s="21"/>
      <c r="L408" s="21"/>
      <c r="M408" s="21"/>
      <c r="N408" s="21"/>
      <c r="O408" s="21"/>
      <c r="P408" s="21"/>
      <c r="Q408" s="21"/>
      <c r="R408" s="134"/>
      <c r="S408" s="134"/>
      <c r="T408" s="134"/>
      <c r="U408" s="134"/>
      <c r="V408" s="134"/>
      <c r="W408" s="134"/>
      <c r="X408" s="134"/>
      <c r="Y408" s="134"/>
      <c r="Z408" s="134"/>
      <c r="AA408" s="134"/>
      <c r="AB408" s="134"/>
      <c r="AC408" s="134"/>
      <c r="AD408" s="134"/>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row>
    <row r="409" spans="1:56" ht="16.5" customHeight="1" x14ac:dyDescent="0.3">
      <c r="A409" s="22"/>
      <c r="B409" s="22"/>
      <c r="C409" s="22"/>
      <c r="D409" s="22"/>
      <c r="E409" s="21"/>
      <c r="F409" s="23"/>
      <c r="G409" s="21"/>
      <c r="H409" s="21"/>
      <c r="I409" s="21"/>
      <c r="J409" s="21"/>
      <c r="K409" s="21"/>
      <c r="L409" s="21"/>
      <c r="M409" s="21"/>
      <c r="N409" s="21"/>
      <c r="O409" s="21"/>
      <c r="P409" s="21"/>
      <c r="Q409" s="21"/>
      <c r="R409" s="134"/>
      <c r="S409" s="134"/>
      <c r="T409" s="134"/>
      <c r="U409" s="134"/>
      <c r="V409" s="134"/>
      <c r="W409" s="134"/>
      <c r="X409" s="134"/>
      <c r="Y409" s="134"/>
      <c r="Z409" s="134"/>
      <c r="AA409" s="134"/>
      <c r="AB409" s="134"/>
      <c r="AC409" s="134"/>
      <c r="AD409" s="134"/>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row>
    <row r="410" spans="1:56" ht="16.5" customHeight="1" x14ac:dyDescent="0.3">
      <c r="A410" s="22"/>
      <c r="B410" s="22"/>
      <c r="C410" s="22"/>
      <c r="D410" s="22"/>
      <c r="E410" s="21"/>
      <c r="F410" s="23"/>
      <c r="G410" s="21"/>
      <c r="H410" s="21"/>
      <c r="I410" s="21"/>
      <c r="J410" s="21"/>
      <c r="K410" s="21"/>
      <c r="L410" s="21"/>
      <c r="M410" s="21"/>
      <c r="N410" s="21"/>
      <c r="O410" s="21"/>
      <c r="P410" s="21"/>
      <c r="Q410" s="21"/>
      <c r="R410" s="134"/>
      <c r="S410" s="134"/>
      <c r="T410" s="134"/>
      <c r="U410" s="134"/>
      <c r="V410" s="134"/>
      <c r="W410" s="134"/>
      <c r="X410" s="134"/>
      <c r="Y410" s="134"/>
      <c r="Z410" s="134"/>
      <c r="AA410" s="134"/>
      <c r="AB410" s="134"/>
      <c r="AC410" s="134"/>
      <c r="AD410" s="134"/>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row>
    <row r="411" spans="1:56" ht="16.5" customHeight="1" x14ac:dyDescent="0.3">
      <c r="A411" s="22"/>
      <c r="B411" s="22"/>
      <c r="C411" s="22"/>
      <c r="D411" s="22"/>
      <c r="E411" s="21"/>
      <c r="F411" s="23"/>
      <c r="G411" s="21"/>
      <c r="H411" s="21"/>
      <c r="I411" s="21"/>
      <c r="J411" s="21"/>
      <c r="K411" s="21"/>
      <c r="L411" s="21"/>
      <c r="M411" s="21"/>
      <c r="N411" s="21"/>
      <c r="O411" s="21"/>
      <c r="P411" s="21"/>
      <c r="Q411" s="21"/>
      <c r="R411" s="134"/>
      <c r="S411" s="134"/>
      <c r="T411" s="134"/>
      <c r="U411" s="134"/>
      <c r="V411" s="134"/>
      <c r="W411" s="134"/>
      <c r="X411" s="134"/>
      <c r="Y411" s="134"/>
      <c r="Z411" s="134"/>
      <c r="AA411" s="134"/>
      <c r="AB411" s="134"/>
      <c r="AC411" s="134"/>
      <c r="AD411" s="134"/>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row>
    <row r="412" spans="1:56" ht="16.5" customHeight="1" x14ac:dyDescent="0.3">
      <c r="A412" s="22"/>
      <c r="B412" s="22"/>
      <c r="C412" s="22"/>
      <c r="D412" s="22"/>
      <c r="E412" s="21"/>
      <c r="F412" s="23"/>
      <c r="G412" s="21"/>
      <c r="H412" s="21"/>
      <c r="I412" s="21"/>
      <c r="J412" s="21"/>
      <c r="K412" s="21"/>
      <c r="L412" s="21"/>
      <c r="M412" s="21"/>
      <c r="N412" s="21"/>
      <c r="O412" s="21"/>
      <c r="P412" s="21"/>
      <c r="Q412" s="21"/>
      <c r="R412" s="134"/>
      <c r="S412" s="134"/>
      <c r="T412" s="134"/>
      <c r="U412" s="134"/>
      <c r="V412" s="134"/>
      <c r="W412" s="134"/>
      <c r="X412" s="134"/>
      <c r="Y412" s="134"/>
      <c r="Z412" s="134"/>
      <c r="AA412" s="134"/>
      <c r="AB412" s="134"/>
      <c r="AC412" s="134"/>
      <c r="AD412" s="134"/>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row>
    <row r="413" spans="1:56" ht="16.5" customHeight="1" x14ac:dyDescent="0.3">
      <c r="A413" s="22"/>
      <c r="B413" s="22"/>
      <c r="C413" s="22"/>
      <c r="D413" s="22"/>
      <c r="E413" s="21"/>
      <c r="F413" s="23"/>
      <c r="G413" s="21"/>
      <c r="H413" s="21"/>
      <c r="I413" s="21"/>
      <c r="J413" s="21"/>
      <c r="K413" s="21"/>
      <c r="L413" s="21"/>
      <c r="M413" s="21"/>
      <c r="N413" s="21"/>
      <c r="O413" s="21"/>
      <c r="P413" s="21"/>
      <c r="Q413" s="21"/>
      <c r="R413" s="134"/>
      <c r="S413" s="134"/>
      <c r="T413" s="134"/>
      <c r="U413" s="134"/>
      <c r="V413" s="134"/>
      <c r="W413" s="134"/>
      <c r="X413" s="134"/>
      <c r="Y413" s="134"/>
      <c r="Z413" s="134"/>
      <c r="AA413" s="134"/>
      <c r="AB413" s="134"/>
      <c r="AC413" s="134"/>
      <c r="AD413" s="134"/>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row>
    <row r="414" spans="1:56" ht="16.5" customHeight="1" x14ac:dyDescent="0.3">
      <c r="A414" s="22"/>
      <c r="B414" s="22"/>
      <c r="C414" s="22"/>
      <c r="D414" s="22"/>
      <c r="E414" s="21"/>
      <c r="F414" s="23"/>
      <c r="G414" s="21"/>
      <c r="H414" s="21"/>
      <c r="I414" s="21"/>
      <c r="J414" s="21"/>
      <c r="K414" s="21"/>
      <c r="L414" s="21"/>
      <c r="M414" s="21"/>
      <c r="N414" s="21"/>
      <c r="O414" s="21"/>
      <c r="P414" s="21"/>
      <c r="Q414" s="21"/>
      <c r="R414" s="134"/>
      <c r="S414" s="134"/>
      <c r="T414" s="134"/>
      <c r="U414" s="134"/>
      <c r="V414" s="134"/>
      <c r="W414" s="134"/>
      <c r="X414" s="134"/>
      <c r="Y414" s="134"/>
      <c r="Z414" s="134"/>
      <c r="AA414" s="134"/>
      <c r="AB414" s="134"/>
      <c r="AC414" s="134"/>
      <c r="AD414" s="134"/>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row>
    <row r="415" spans="1:56" ht="16.5" customHeight="1" x14ac:dyDescent="0.3">
      <c r="A415" s="22"/>
      <c r="B415" s="22"/>
      <c r="C415" s="22"/>
      <c r="D415" s="22"/>
      <c r="E415" s="21"/>
      <c r="F415" s="23"/>
      <c r="G415" s="21"/>
      <c r="H415" s="21"/>
      <c r="I415" s="21"/>
      <c r="J415" s="21"/>
      <c r="K415" s="21"/>
      <c r="L415" s="21"/>
      <c r="M415" s="21"/>
      <c r="N415" s="21"/>
      <c r="O415" s="21"/>
      <c r="P415" s="21"/>
      <c r="Q415" s="21"/>
      <c r="R415" s="134"/>
      <c r="S415" s="134"/>
      <c r="T415" s="134"/>
      <c r="U415" s="134"/>
      <c r="V415" s="134"/>
      <c r="W415" s="134"/>
      <c r="X415" s="134"/>
      <c r="Y415" s="134"/>
      <c r="Z415" s="134"/>
      <c r="AA415" s="134"/>
      <c r="AB415" s="134"/>
      <c r="AC415" s="134"/>
      <c r="AD415" s="134"/>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row>
    <row r="416" spans="1:56" ht="16.5" customHeight="1" x14ac:dyDescent="0.3">
      <c r="A416" s="22"/>
      <c r="B416" s="22"/>
      <c r="C416" s="22"/>
      <c r="D416" s="22"/>
      <c r="E416" s="21"/>
      <c r="F416" s="23"/>
      <c r="G416" s="21"/>
      <c r="H416" s="21"/>
      <c r="I416" s="21"/>
      <c r="J416" s="21"/>
      <c r="K416" s="21"/>
      <c r="L416" s="21"/>
      <c r="M416" s="21"/>
      <c r="N416" s="21"/>
      <c r="O416" s="21"/>
      <c r="P416" s="21"/>
      <c r="Q416" s="21"/>
      <c r="R416" s="134"/>
      <c r="S416" s="134"/>
      <c r="T416" s="134"/>
      <c r="U416" s="134"/>
      <c r="V416" s="134"/>
      <c r="W416" s="134"/>
      <c r="X416" s="134"/>
      <c r="Y416" s="134"/>
      <c r="Z416" s="134"/>
      <c r="AA416" s="134"/>
      <c r="AB416" s="134"/>
      <c r="AC416" s="134"/>
      <c r="AD416" s="134"/>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row>
    <row r="417" spans="1:56" ht="16.5" customHeight="1" x14ac:dyDescent="0.3">
      <c r="A417" s="22"/>
      <c r="B417" s="22"/>
      <c r="C417" s="22"/>
      <c r="D417" s="22"/>
      <c r="E417" s="21"/>
      <c r="F417" s="23"/>
      <c r="G417" s="21"/>
      <c r="H417" s="21"/>
      <c r="I417" s="21"/>
      <c r="J417" s="21"/>
      <c r="K417" s="21"/>
      <c r="L417" s="21"/>
      <c r="M417" s="21"/>
      <c r="N417" s="21"/>
      <c r="O417" s="21"/>
      <c r="P417" s="21"/>
      <c r="Q417" s="21"/>
      <c r="R417" s="134"/>
      <c r="S417" s="134"/>
      <c r="T417" s="134"/>
      <c r="U417" s="134"/>
      <c r="V417" s="134"/>
      <c r="W417" s="134"/>
      <c r="X417" s="134"/>
      <c r="Y417" s="134"/>
      <c r="Z417" s="134"/>
      <c r="AA417" s="134"/>
      <c r="AB417" s="134"/>
      <c r="AC417" s="134"/>
      <c r="AD417" s="134"/>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row>
    <row r="418" spans="1:56" ht="16.5" customHeight="1" x14ac:dyDescent="0.3">
      <c r="A418" s="22"/>
      <c r="B418" s="22"/>
      <c r="C418" s="22"/>
      <c r="D418" s="22"/>
      <c r="E418" s="21"/>
      <c r="F418" s="23"/>
      <c r="G418" s="21"/>
      <c r="H418" s="21"/>
      <c r="I418" s="21"/>
      <c r="J418" s="21"/>
      <c r="K418" s="21"/>
      <c r="L418" s="21"/>
      <c r="M418" s="21"/>
      <c r="N418" s="21"/>
      <c r="O418" s="21"/>
      <c r="P418" s="21"/>
      <c r="Q418" s="21"/>
      <c r="R418" s="134"/>
      <c r="S418" s="134"/>
      <c r="T418" s="134"/>
      <c r="U418" s="134"/>
      <c r="V418" s="134"/>
      <c r="W418" s="134"/>
      <c r="X418" s="134"/>
      <c r="Y418" s="134"/>
      <c r="Z418" s="134"/>
      <c r="AA418" s="134"/>
      <c r="AB418" s="134"/>
      <c r="AC418" s="134"/>
      <c r="AD418" s="134"/>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row>
    <row r="419" spans="1:56" ht="16.5" customHeight="1" x14ac:dyDescent="0.3">
      <c r="A419" s="22"/>
      <c r="B419" s="22"/>
      <c r="C419" s="22"/>
      <c r="D419" s="22"/>
      <c r="E419" s="21"/>
      <c r="F419" s="23"/>
      <c r="G419" s="21"/>
      <c r="H419" s="21"/>
      <c r="I419" s="21"/>
      <c r="J419" s="21"/>
      <c r="K419" s="21"/>
      <c r="L419" s="21"/>
      <c r="M419" s="21"/>
      <c r="N419" s="21"/>
      <c r="O419" s="21"/>
      <c r="P419" s="21"/>
      <c r="Q419" s="21"/>
      <c r="R419" s="134"/>
      <c r="S419" s="134"/>
      <c r="T419" s="134"/>
      <c r="U419" s="134"/>
      <c r="V419" s="134"/>
      <c r="W419" s="134"/>
      <c r="X419" s="134"/>
      <c r="Y419" s="134"/>
      <c r="Z419" s="134"/>
      <c r="AA419" s="134"/>
      <c r="AB419" s="134"/>
      <c r="AC419" s="134"/>
      <c r="AD419" s="134"/>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row>
    <row r="420" spans="1:56" ht="16.5" customHeight="1" x14ac:dyDescent="0.3">
      <c r="A420" s="22"/>
      <c r="B420" s="22"/>
      <c r="C420" s="22"/>
      <c r="D420" s="22"/>
      <c r="E420" s="21"/>
      <c r="F420" s="23"/>
      <c r="G420" s="21"/>
      <c r="H420" s="21"/>
      <c r="I420" s="21"/>
      <c r="J420" s="21"/>
      <c r="K420" s="21"/>
      <c r="L420" s="21"/>
      <c r="M420" s="21"/>
      <c r="N420" s="21"/>
      <c r="O420" s="21"/>
      <c r="P420" s="21"/>
      <c r="Q420" s="21"/>
      <c r="R420" s="134"/>
      <c r="S420" s="134"/>
      <c r="T420" s="134"/>
      <c r="U420" s="134"/>
      <c r="V420" s="134"/>
      <c r="W420" s="134"/>
      <c r="X420" s="134"/>
      <c r="Y420" s="134"/>
      <c r="Z420" s="134"/>
      <c r="AA420" s="134"/>
      <c r="AB420" s="134"/>
      <c r="AC420" s="134"/>
      <c r="AD420" s="134"/>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row>
    <row r="421" spans="1:56" ht="16.5" customHeight="1" x14ac:dyDescent="0.3">
      <c r="A421" s="22"/>
      <c r="B421" s="22"/>
      <c r="C421" s="22"/>
      <c r="D421" s="22"/>
      <c r="E421" s="21"/>
      <c r="F421" s="23"/>
      <c r="G421" s="21"/>
      <c r="H421" s="21"/>
      <c r="I421" s="21"/>
      <c r="J421" s="21"/>
      <c r="K421" s="21"/>
      <c r="L421" s="21"/>
      <c r="M421" s="21"/>
      <c r="N421" s="21"/>
      <c r="O421" s="21"/>
      <c r="P421" s="21"/>
      <c r="Q421" s="21"/>
      <c r="R421" s="134"/>
      <c r="S421" s="134"/>
      <c r="T421" s="134"/>
      <c r="U421" s="134"/>
      <c r="V421" s="134"/>
      <c r="W421" s="134"/>
      <c r="X421" s="134"/>
      <c r="Y421" s="134"/>
      <c r="Z421" s="134"/>
      <c r="AA421" s="134"/>
      <c r="AB421" s="134"/>
      <c r="AC421" s="134"/>
      <c r="AD421" s="134"/>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row>
    <row r="422" spans="1:56" ht="16.5" customHeight="1" x14ac:dyDescent="0.3">
      <c r="A422" s="22"/>
      <c r="B422" s="22"/>
      <c r="C422" s="22"/>
      <c r="D422" s="22"/>
      <c r="E422" s="21"/>
      <c r="F422" s="23"/>
      <c r="G422" s="21"/>
      <c r="H422" s="21"/>
      <c r="I422" s="21"/>
      <c r="J422" s="21"/>
      <c r="K422" s="21"/>
      <c r="L422" s="21"/>
      <c r="M422" s="21"/>
      <c r="N422" s="21"/>
      <c r="O422" s="21"/>
      <c r="P422" s="21"/>
      <c r="Q422" s="21"/>
      <c r="R422" s="134"/>
      <c r="S422" s="134"/>
      <c r="T422" s="134"/>
      <c r="U422" s="134"/>
      <c r="V422" s="134"/>
      <c r="W422" s="134"/>
      <c r="X422" s="134"/>
      <c r="Y422" s="134"/>
      <c r="Z422" s="134"/>
      <c r="AA422" s="134"/>
      <c r="AB422" s="134"/>
      <c r="AC422" s="134"/>
      <c r="AD422" s="134"/>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row>
    <row r="423" spans="1:56" ht="16.5" customHeight="1" x14ac:dyDescent="0.3">
      <c r="A423" s="22"/>
      <c r="B423" s="22"/>
      <c r="C423" s="22"/>
      <c r="D423" s="22"/>
      <c r="E423" s="21"/>
      <c r="F423" s="23"/>
      <c r="G423" s="21"/>
      <c r="H423" s="21"/>
      <c r="I423" s="21"/>
      <c r="J423" s="21"/>
      <c r="K423" s="21"/>
      <c r="L423" s="21"/>
      <c r="M423" s="21"/>
      <c r="N423" s="21"/>
      <c r="O423" s="21"/>
      <c r="P423" s="21"/>
      <c r="Q423" s="21"/>
      <c r="R423" s="134"/>
      <c r="S423" s="134"/>
      <c r="T423" s="134"/>
      <c r="U423" s="134"/>
      <c r="V423" s="134"/>
      <c r="W423" s="134"/>
      <c r="X423" s="134"/>
      <c r="Y423" s="134"/>
      <c r="Z423" s="134"/>
      <c r="AA423" s="134"/>
      <c r="AB423" s="134"/>
      <c r="AC423" s="134"/>
      <c r="AD423" s="134"/>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row>
    <row r="424" spans="1:56" ht="16.5" customHeight="1" x14ac:dyDescent="0.3">
      <c r="A424" s="22"/>
      <c r="B424" s="22"/>
      <c r="C424" s="22"/>
      <c r="D424" s="22"/>
      <c r="E424" s="21"/>
      <c r="F424" s="23"/>
      <c r="G424" s="21"/>
      <c r="H424" s="21"/>
      <c r="I424" s="21"/>
      <c r="J424" s="21"/>
      <c r="K424" s="21"/>
      <c r="L424" s="21"/>
      <c r="M424" s="21"/>
      <c r="N424" s="21"/>
      <c r="O424" s="21"/>
      <c r="P424" s="21"/>
      <c r="Q424" s="21"/>
      <c r="R424" s="134"/>
      <c r="S424" s="134"/>
      <c r="T424" s="134"/>
      <c r="U424" s="134"/>
      <c r="V424" s="134"/>
      <c r="W424" s="134"/>
      <c r="X424" s="134"/>
      <c r="Y424" s="134"/>
      <c r="Z424" s="134"/>
      <c r="AA424" s="134"/>
      <c r="AB424" s="134"/>
      <c r="AC424" s="134"/>
      <c r="AD424" s="134"/>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row>
    <row r="425" spans="1:56" ht="16.5" customHeight="1" x14ac:dyDescent="0.3">
      <c r="A425" s="22"/>
      <c r="B425" s="22"/>
      <c r="C425" s="22"/>
      <c r="D425" s="22"/>
      <c r="E425" s="21"/>
      <c r="F425" s="23"/>
      <c r="G425" s="21"/>
      <c r="H425" s="21"/>
      <c r="I425" s="21"/>
      <c r="J425" s="21"/>
      <c r="K425" s="21"/>
      <c r="L425" s="21"/>
      <c r="M425" s="21"/>
      <c r="N425" s="21"/>
      <c r="O425" s="21"/>
      <c r="P425" s="21"/>
      <c r="Q425" s="21"/>
      <c r="R425" s="134"/>
      <c r="S425" s="134"/>
      <c r="T425" s="134"/>
      <c r="U425" s="134"/>
      <c r="V425" s="134"/>
      <c r="W425" s="134"/>
      <c r="X425" s="134"/>
      <c r="Y425" s="134"/>
      <c r="Z425" s="134"/>
      <c r="AA425" s="134"/>
      <c r="AB425" s="134"/>
      <c r="AC425" s="134"/>
      <c r="AD425" s="134"/>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row>
    <row r="426" spans="1:56" ht="16.5" customHeight="1" x14ac:dyDescent="0.3">
      <c r="A426" s="22"/>
      <c r="B426" s="22"/>
      <c r="C426" s="22"/>
      <c r="D426" s="22"/>
      <c r="E426" s="21"/>
      <c r="F426" s="23"/>
      <c r="G426" s="21"/>
      <c r="H426" s="21"/>
      <c r="I426" s="21"/>
      <c r="J426" s="21"/>
      <c r="K426" s="21"/>
      <c r="L426" s="21"/>
      <c r="M426" s="21"/>
      <c r="N426" s="21"/>
      <c r="O426" s="21"/>
      <c r="P426" s="21"/>
      <c r="Q426" s="21"/>
      <c r="R426" s="134"/>
      <c r="S426" s="134"/>
      <c r="T426" s="134"/>
      <c r="U426" s="134"/>
      <c r="V426" s="134"/>
      <c r="W426" s="134"/>
      <c r="X426" s="134"/>
      <c r="Y426" s="134"/>
      <c r="Z426" s="134"/>
      <c r="AA426" s="134"/>
      <c r="AB426" s="134"/>
      <c r="AC426" s="134"/>
      <c r="AD426" s="134"/>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row>
    <row r="427" spans="1:56" ht="16.5" customHeight="1" x14ac:dyDescent="0.3">
      <c r="A427" s="22"/>
      <c r="B427" s="22"/>
      <c r="C427" s="22"/>
      <c r="D427" s="22"/>
      <c r="E427" s="21"/>
      <c r="F427" s="23"/>
      <c r="G427" s="21"/>
      <c r="H427" s="21"/>
      <c r="I427" s="21"/>
      <c r="J427" s="21"/>
      <c r="K427" s="21"/>
      <c r="L427" s="21"/>
      <c r="M427" s="21"/>
      <c r="N427" s="21"/>
      <c r="O427" s="21"/>
      <c r="P427" s="21"/>
      <c r="Q427" s="21"/>
      <c r="R427" s="134"/>
      <c r="S427" s="134"/>
      <c r="T427" s="134"/>
      <c r="U427" s="134"/>
      <c r="V427" s="134"/>
      <c r="W427" s="134"/>
      <c r="X427" s="134"/>
      <c r="Y427" s="134"/>
      <c r="Z427" s="134"/>
      <c r="AA427" s="134"/>
      <c r="AB427" s="134"/>
      <c r="AC427" s="134"/>
      <c r="AD427" s="134"/>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row>
    <row r="428" spans="1:56" ht="16.5" customHeight="1" x14ac:dyDescent="0.3">
      <c r="A428" s="22"/>
      <c r="B428" s="22"/>
      <c r="C428" s="22"/>
      <c r="D428" s="22"/>
      <c r="E428" s="21"/>
      <c r="F428" s="23"/>
      <c r="G428" s="21"/>
      <c r="H428" s="21"/>
      <c r="I428" s="21"/>
      <c r="J428" s="21"/>
      <c r="K428" s="21"/>
      <c r="L428" s="21"/>
      <c r="M428" s="21"/>
      <c r="N428" s="21"/>
      <c r="O428" s="21"/>
      <c r="P428" s="21"/>
      <c r="Q428" s="21"/>
      <c r="R428" s="134"/>
      <c r="S428" s="134"/>
      <c r="T428" s="134"/>
      <c r="U428" s="134"/>
      <c r="V428" s="134"/>
      <c r="W428" s="134"/>
      <c r="X428" s="134"/>
      <c r="Y428" s="134"/>
      <c r="Z428" s="134"/>
      <c r="AA428" s="134"/>
      <c r="AB428" s="134"/>
      <c r="AC428" s="134"/>
      <c r="AD428" s="134"/>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row>
    <row r="429" spans="1:56" ht="16.5" customHeight="1" x14ac:dyDescent="0.3">
      <c r="A429" s="22"/>
      <c r="B429" s="22"/>
      <c r="C429" s="22"/>
      <c r="D429" s="22"/>
      <c r="E429" s="21"/>
      <c r="F429" s="23"/>
      <c r="G429" s="21"/>
      <c r="H429" s="21"/>
      <c r="I429" s="21"/>
      <c r="J429" s="21"/>
      <c r="K429" s="21"/>
      <c r="L429" s="21"/>
      <c r="M429" s="21"/>
      <c r="N429" s="21"/>
      <c r="O429" s="21"/>
      <c r="P429" s="21"/>
      <c r="Q429" s="21"/>
      <c r="R429" s="134"/>
      <c r="S429" s="134"/>
      <c r="T429" s="134"/>
      <c r="U429" s="134"/>
      <c r="V429" s="134"/>
      <c r="W429" s="134"/>
      <c r="X429" s="134"/>
      <c r="Y429" s="134"/>
      <c r="Z429" s="134"/>
      <c r="AA429" s="134"/>
      <c r="AB429" s="134"/>
      <c r="AC429" s="134"/>
      <c r="AD429" s="134"/>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row>
    <row r="430" spans="1:56" ht="16.5" customHeight="1" x14ac:dyDescent="0.3">
      <c r="A430" s="22"/>
      <c r="B430" s="22"/>
      <c r="C430" s="22"/>
      <c r="D430" s="22"/>
      <c r="E430" s="21"/>
      <c r="F430" s="23"/>
      <c r="G430" s="21"/>
      <c r="H430" s="21"/>
      <c r="I430" s="21"/>
      <c r="J430" s="21"/>
      <c r="K430" s="21"/>
      <c r="L430" s="21"/>
      <c r="M430" s="21"/>
      <c r="N430" s="21"/>
      <c r="O430" s="21"/>
      <c r="P430" s="21"/>
      <c r="Q430" s="21"/>
      <c r="R430" s="134"/>
      <c r="S430" s="134"/>
      <c r="T430" s="134"/>
      <c r="U430" s="134"/>
      <c r="V430" s="134"/>
      <c r="W430" s="134"/>
      <c r="X430" s="134"/>
      <c r="Y430" s="134"/>
      <c r="Z430" s="134"/>
      <c r="AA430" s="134"/>
      <c r="AB430" s="134"/>
      <c r="AC430" s="134"/>
      <c r="AD430" s="134"/>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row>
    <row r="431" spans="1:56" ht="16.5" customHeight="1" x14ac:dyDescent="0.3">
      <c r="A431" s="22"/>
      <c r="B431" s="22"/>
      <c r="C431" s="22"/>
      <c r="D431" s="22"/>
      <c r="E431" s="21"/>
      <c r="F431" s="23"/>
      <c r="G431" s="21"/>
      <c r="H431" s="21"/>
      <c r="I431" s="21"/>
      <c r="J431" s="21"/>
      <c r="K431" s="21"/>
      <c r="L431" s="21"/>
      <c r="M431" s="21"/>
      <c r="N431" s="21"/>
      <c r="O431" s="21"/>
      <c r="P431" s="21"/>
      <c r="Q431" s="21"/>
      <c r="R431" s="134"/>
      <c r="S431" s="134"/>
      <c r="T431" s="134"/>
      <c r="U431" s="134"/>
      <c r="V431" s="134"/>
      <c r="W431" s="134"/>
      <c r="X431" s="134"/>
      <c r="Y431" s="134"/>
      <c r="Z431" s="134"/>
      <c r="AA431" s="134"/>
      <c r="AB431" s="134"/>
      <c r="AC431" s="134"/>
      <c r="AD431" s="134"/>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row>
    <row r="432" spans="1:56" ht="16.5" customHeight="1" x14ac:dyDescent="0.3">
      <c r="A432" s="22"/>
      <c r="B432" s="22"/>
      <c r="C432" s="22"/>
      <c r="D432" s="22"/>
      <c r="E432" s="21"/>
      <c r="F432" s="23"/>
      <c r="G432" s="21"/>
      <c r="H432" s="21"/>
      <c r="I432" s="21"/>
      <c r="J432" s="21"/>
      <c r="K432" s="21"/>
      <c r="L432" s="21"/>
      <c r="M432" s="21"/>
      <c r="N432" s="21"/>
      <c r="O432" s="21"/>
      <c r="P432" s="21"/>
      <c r="Q432" s="21"/>
      <c r="R432" s="134"/>
      <c r="S432" s="134"/>
      <c r="T432" s="134"/>
      <c r="U432" s="134"/>
      <c r="V432" s="134"/>
      <c r="W432" s="134"/>
      <c r="X432" s="134"/>
      <c r="Y432" s="134"/>
      <c r="Z432" s="134"/>
      <c r="AA432" s="134"/>
      <c r="AB432" s="134"/>
      <c r="AC432" s="134"/>
      <c r="AD432" s="134"/>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row>
    <row r="433" spans="1:56" ht="16.5" customHeight="1" x14ac:dyDescent="0.3">
      <c r="A433" s="22"/>
      <c r="B433" s="22"/>
      <c r="C433" s="22"/>
      <c r="D433" s="22"/>
      <c r="E433" s="21"/>
      <c r="F433" s="23"/>
      <c r="G433" s="21"/>
      <c r="H433" s="21"/>
      <c r="I433" s="21"/>
      <c r="J433" s="21"/>
      <c r="K433" s="21"/>
      <c r="L433" s="21"/>
      <c r="M433" s="21"/>
      <c r="N433" s="21"/>
      <c r="O433" s="21"/>
      <c r="P433" s="21"/>
      <c r="Q433" s="21"/>
      <c r="R433" s="134"/>
      <c r="S433" s="134"/>
      <c r="T433" s="134"/>
      <c r="U433" s="134"/>
      <c r="V433" s="134"/>
      <c r="W433" s="134"/>
      <c r="X433" s="134"/>
      <c r="Y433" s="134"/>
      <c r="Z433" s="134"/>
      <c r="AA433" s="134"/>
      <c r="AB433" s="134"/>
      <c r="AC433" s="134"/>
      <c r="AD433" s="134"/>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row>
    <row r="434" spans="1:56" ht="16.5" customHeight="1" x14ac:dyDescent="0.3">
      <c r="A434" s="22"/>
      <c r="B434" s="22"/>
      <c r="C434" s="22"/>
      <c r="D434" s="22"/>
      <c r="E434" s="21"/>
      <c r="F434" s="23"/>
      <c r="G434" s="21"/>
      <c r="H434" s="21"/>
      <c r="I434" s="21"/>
      <c r="J434" s="21"/>
      <c r="K434" s="21"/>
      <c r="L434" s="21"/>
      <c r="M434" s="21"/>
      <c r="N434" s="21"/>
      <c r="O434" s="21"/>
      <c r="P434" s="21"/>
      <c r="Q434" s="21"/>
      <c r="R434" s="134"/>
      <c r="S434" s="134"/>
      <c r="T434" s="134"/>
      <c r="U434" s="134"/>
      <c r="V434" s="134"/>
      <c r="W434" s="134"/>
      <c r="X434" s="134"/>
      <c r="Y434" s="134"/>
      <c r="Z434" s="134"/>
      <c r="AA434" s="134"/>
      <c r="AB434" s="134"/>
      <c r="AC434" s="134"/>
      <c r="AD434" s="134"/>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row>
    <row r="435" spans="1:56" ht="16.5" customHeight="1" x14ac:dyDescent="0.3">
      <c r="A435" s="22"/>
      <c r="B435" s="22"/>
      <c r="C435" s="22"/>
      <c r="D435" s="22"/>
      <c r="E435" s="21"/>
      <c r="F435" s="23"/>
      <c r="G435" s="21"/>
      <c r="H435" s="21"/>
      <c r="I435" s="21"/>
      <c r="J435" s="21"/>
      <c r="K435" s="21"/>
      <c r="L435" s="21"/>
      <c r="M435" s="21"/>
      <c r="N435" s="21"/>
      <c r="O435" s="21"/>
      <c r="P435" s="21"/>
      <c r="Q435" s="21"/>
      <c r="R435" s="134"/>
      <c r="S435" s="134"/>
      <c r="T435" s="134"/>
      <c r="U435" s="134"/>
      <c r="V435" s="134"/>
      <c r="W435" s="134"/>
      <c r="X435" s="134"/>
      <c r="Y435" s="134"/>
      <c r="Z435" s="134"/>
      <c r="AA435" s="134"/>
      <c r="AB435" s="134"/>
      <c r="AC435" s="134"/>
      <c r="AD435" s="134"/>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row>
    <row r="436" spans="1:56" ht="16.5" customHeight="1" x14ac:dyDescent="0.3">
      <c r="A436" s="22"/>
      <c r="B436" s="22"/>
      <c r="C436" s="22"/>
      <c r="D436" s="22"/>
      <c r="E436" s="21"/>
      <c r="F436" s="23"/>
      <c r="G436" s="21"/>
      <c r="H436" s="21"/>
      <c r="I436" s="21"/>
      <c r="J436" s="21"/>
      <c r="K436" s="21"/>
      <c r="L436" s="21"/>
      <c r="M436" s="21"/>
      <c r="N436" s="21"/>
      <c r="O436" s="21"/>
      <c r="P436" s="21"/>
      <c r="Q436" s="21"/>
      <c r="R436" s="134"/>
      <c r="S436" s="134"/>
      <c r="T436" s="134"/>
      <c r="U436" s="134"/>
      <c r="V436" s="134"/>
      <c r="W436" s="134"/>
      <c r="X436" s="134"/>
      <c r="Y436" s="134"/>
      <c r="Z436" s="134"/>
      <c r="AA436" s="134"/>
      <c r="AB436" s="134"/>
      <c r="AC436" s="134"/>
      <c r="AD436" s="134"/>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row>
    <row r="437" spans="1:56" ht="16.5" customHeight="1" x14ac:dyDescent="0.3">
      <c r="A437" s="22"/>
      <c r="B437" s="22"/>
      <c r="C437" s="22"/>
      <c r="D437" s="22"/>
      <c r="E437" s="21"/>
      <c r="F437" s="23"/>
      <c r="G437" s="21"/>
      <c r="H437" s="21"/>
      <c r="I437" s="21"/>
      <c r="J437" s="21"/>
      <c r="K437" s="21"/>
      <c r="L437" s="21"/>
      <c r="M437" s="21"/>
      <c r="N437" s="21"/>
      <c r="O437" s="21"/>
      <c r="P437" s="21"/>
      <c r="Q437" s="21"/>
      <c r="R437" s="134"/>
      <c r="S437" s="134"/>
      <c r="T437" s="134"/>
      <c r="U437" s="134"/>
      <c r="V437" s="134"/>
      <c r="W437" s="134"/>
      <c r="X437" s="134"/>
      <c r="Y437" s="134"/>
      <c r="Z437" s="134"/>
      <c r="AA437" s="134"/>
      <c r="AB437" s="134"/>
      <c r="AC437" s="134"/>
      <c r="AD437" s="134"/>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row>
    <row r="438" spans="1:56" ht="16.5" customHeight="1" x14ac:dyDescent="0.3">
      <c r="A438" s="22"/>
      <c r="B438" s="22"/>
      <c r="C438" s="22"/>
      <c r="D438" s="22"/>
      <c r="E438" s="21"/>
      <c r="F438" s="23"/>
      <c r="G438" s="21"/>
      <c r="H438" s="21"/>
      <c r="I438" s="21"/>
      <c r="J438" s="21"/>
      <c r="K438" s="21"/>
      <c r="L438" s="21"/>
      <c r="M438" s="21"/>
      <c r="N438" s="21"/>
      <c r="O438" s="21"/>
      <c r="P438" s="21"/>
      <c r="Q438" s="21"/>
      <c r="R438" s="134"/>
      <c r="S438" s="134"/>
      <c r="T438" s="134"/>
      <c r="U438" s="134"/>
      <c r="V438" s="134"/>
      <c r="W438" s="134"/>
      <c r="X438" s="134"/>
      <c r="Y438" s="134"/>
      <c r="Z438" s="134"/>
      <c r="AA438" s="134"/>
      <c r="AB438" s="134"/>
      <c r="AC438" s="134"/>
      <c r="AD438" s="134"/>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row>
    <row r="439" spans="1:56" ht="16.5" customHeight="1" x14ac:dyDescent="0.3">
      <c r="A439" s="22"/>
      <c r="B439" s="22"/>
      <c r="C439" s="22"/>
      <c r="D439" s="22"/>
      <c r="E439" s="21"/>
      <c r="F439" s="23"/>
      <c r="G439" s="21"/>
      <c r="H439" s="21"/>
      <c r="I439" s="21"/>
      <c r="J439" s="21"/>
      <c r="K439" s="21"/>
      <c r="L439" s="21"/>
      <c r="M439" s="21"/>
      <c r="N439" s="21"/>
      <c r="O439" s="21"/>
      <c r="P439" s="21"/>
      <c r="Q439" s="21"/>
      <c r="R439" s="134"/>
      <c r="S439" s="134"/>
      <c r="T439" s="134"/>
      <c r="U439" s="134"/>
      <c r="V439" s="134"/>
      <c r="W439" s="134"/>
      <c r="X439" s="134"/>
      <c r="Y439" s="134"/>
      <c r="Z439" s="134"/>
      <c r="AA439" s="134"/>
      <c r="AB439" s="134"/>
      <c r="AC439" s="134"/>
      <c r="AD439" s="134"/>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row>
    <row r="440" spans="1:56" ht="16.5" customHeight="1" x14ac:dyDescent="0.3">
      <c r="A440" s="22"/>
      <c r="B440" s="22"/>
      <c r="C440" s="22"/>
      <c r="D440" s="22"/>
      <c r="E440" s="21"/>
      <c r="F440" s="23"/>
      <c r="G440" s="21"/>
      <c r="H440" s="21"/>
      <c r="I440" s="21"/>
      <c r="J440" s="21"/>
      <c r="K440" s="21"/>
      <c r="L440" s="21"/>
      <c r="M440" s="21"/>
      <c r="N440" s="21"/>
      <c r="O440" s="21"/>
      <c r="P440" s="21"/>
      <c r="Q440" s="21"/>
      <c r="R440" s="134"/>
      <c r="S440" s="134"/>
      <c r="T440" s="134"/>
      <c r="U440" s="134"/>
      <c r="V440" s="134"/>
      <c r="W440" s="134"/>
      <c r="X440" s="134"/>
      <c r="Y440" s="134"/>
      <c r="Z440" s="134"/>
      <c r="AA440" s="134"/>
      <c r="AB440" s="134"/>
      <c r="AC440" s="134"/>
      <c r="AD440" s="134"/>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row>
    <row r="441" spans="1:56" ht="16.5" customHeight="1" x14ac:dyDescent="0.3">
      <c r="A441" s="22"/>
      <c r="B441" s="22"/>
      <c r="C441" s="22"/>
      <c r="D441" s="22"/>
      <c r="E441" s="21"/>
      <c r="F441" s="23"/>
      <c r="G441" s="21"/>
      <c r="H441" s="21"/>
      <c r="I441" s="21"/>
      <c r="J441" s="21"/>
      <c r="K441" s="21"/>
      <c r="L441" s="21"/>
      <c r="M441" s="21"/>
      <c r="N441" s="21"/>
      <c r="O441" s="21"/>
      <c r="P441" s="21"/>
      <c r="Q441" s="21"/>
      <c r="R441" s="134"/>
      <c r="S441" s="134"/>
      <c r="T441" s="134"/>
      <c r="U441" s="134"/>
      <c r="V441" s="134"/>
      <c r="W441" s="134"/>
      <c r="X441" s="134"/>
      <c r="Y441" s="134"/>
      <c r="Z441" s="134"/>
      <c r="AA441" s="134"/>
      <c r="AB441" s="134"/>
      <c r="AC441" s="134"/>
      <c r="AD441" s="134"/>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row>
    <row r="442" spans="1:56" ht="16.5" customHeight="1" x14ac:dyDescent="0.3">
      <c r="A442" s="22"/>
      <c r="B442" s="22"/>
      <c r="C442" s="22"/>
      <c r="D442" s="22"/>
      <c r="E442" s="21"/>
      <c r="F442" s="23"/>
      <c r="G442" s="21"/>
      <c r="H442" s="21"/>
      <c r="I442" s="21"/>
      <c r="J442" s="21"/>
      <c r="K442" s="21"/>
      <c r="L442" s="21"/>
      <c r="M442" s="21"/>
      <c r="N442" s="21"/>
      <c r="O442" s="21"/>
      <c r="P442" s="21"/>
      <c r="Q442" s="21"/>
      <c r="R442" s="134"/>
      <c r="S442" s="134"/>
      <c r="T442" s="134"/>
      <c r="U442" s="134"/>
      <c r="V442" s="134"/>
      <c r="W442" s="134"/>
      <c r="X442" s="134"/>
      <c r="Y442" s="134"/>
      <c r="Z442" s="134"/>
      <c r="AA442" s="134"/>
      <c r="AB442" s="134"/>
      <c r="AC442" s="134"/>
      <c r="AD442" s="134"/>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row>
    <row r="443" spans="1:56" ht="16.5" customHeight="1" x14ac:dyDescent="0.3">
      <c r="A443" s="22"/>
      <c r="B443" s="22"/>
      <c r="C443" s="22"/>
      <c r="D443" s="22"/>
      <c r="E443" s="21"/>
      <c r="F443" s="23"/>
      <c r="G443" s="21"/>
      <c r="H443" s="21"/>
      <c r="I443" s="21"/>
      <c r="J443" s="21"/>
      <c r="K443" s="21"/>
      <c r="L443" s="21"/>
      <c r="M443" s="21"/>
      <c r="N443" s="21"/>
      <c r="O443" s="21"/>
      <c r="P443" s="21"/>
      <c r="Q443" s="21"/>
      <c r="R443" s="134"/>
      <c r="S443" s="134"/>
      <c r="T443" s="134"/>
      <c r="U443" s="134"/>
      <c r="V443" s="134"/>
      <c r="W443" s="134"/>
      <c r="X443" s="134"/>
      <c r="Y443" s="134"/>
      <c r="Z443" s="134"/>
      <c r="AA443" s="134"/>
      <c r="AB443" s="134"/>
      <c r="AC443" s="134"/>
      <c r="AD443" s="134"/>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row>
    <row r="444" spans="1:56" ht="16.5" customHeight="1" x14ac:dyDescent="0.3">
      <c r="A444" s="22"/>
      <c r="B444" s="22"/>
      <c r="C444" s="22"/>
      <c r="D444" s="22"/>
      <c r="E444" s="21"/>
      <c r="F444" s="23"/>
      <c r="G444" s="21"/>
      <c r="H444" s="21"/>
      <c r="I444" s="21"/>
      <c r="J444" s="21"/>
      <c r="K444" s="21"/>
      <c r="L444" s="21"/>
      <c r="M444" s="21"/>
      <c r="N444" s="21"/>
      <c r="O444" s="21"/>
      <c r="P444" s="21"/>
      <c r="Q444" s="21"/>
      <c r="R444" s="134"/>
      <c r="S444" s="134"/>
      <c r="T444" s="134"/>
      <c r="U444" s="134"/>
      <c r="V444" s="134"/>
      <c r="W444" s="134"/>
      <c r="X444" s="134"/>
      <c r="Y444" s="134"/>
      <c r="Z444" s="134"/>
      <c r="AA444" s="134"/>
      <c r="AB444" s="134"/>
      <c r="AC444" s="134"/>
      <c r="AD444" s="134"/>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row>
    <row r="445" spans="1:56" ht="16.5" customHeight="1" x14ac:dyDescent="0.3">
      <c r="A445" s="22"/>
      <c r="B445" s="22"/>
      <c r="C445" s="22"/>
      <c r="D445" s="22"/>
      <c r="E445" s="21"/>
      <c r="F445" s="23"/>
      <c r="G445" s="21"/>
      <c r="H445" s="21"/>
      <c r="I445" s="21"/>
      <c r="J445" s="21"/>
      <c r="K445" s="21"/>
      <c r="L445" s="21"/>
      <c r="M445" s="21"/>
      <c r="N445" s="21"/>
      <c r="O445" s="21"/>
      <c r="P445" s="21"/>
      <c r="Q445" s="21"/>
      <c r="R445" s="134"/>
      <c r="S445" s="134"/>
      <c r="T445" s="134"/>
      <c r="U445" s="134"/>
      <c r="V445" s="134"/>
      <c r="W445" s="134"/>
      <c r="X445" s="134"/>
      <c r="Y445" s="134"/>
      <c r="Z445" s="134"/>
      <c r="AA445" s="134"/>
      <c r="AB445" s="134"/>
      <c r="AC445" s="134"/>
      <c r="AD445" s="134"/>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row>
    <row r="446" spans="1:56" ht="16.5" customHeight="1" x14ac:dyDescent="0.3">
      <c r="A446" s="22"/>
      <c r="B446" s="22"/>
      <c r="C446" s="22"/>
      <c r="D446" s="22"/>
      <c r="E446" s="21"/>
      <c r="F446" s="23"/>
      <c r="G446" s="21"/>
      <c r="H446" s="21"/>
      <c r="I446" s="21"/>
      <c r="J446" s="21"/>
      <c r="K446" s="21"/>
      <c r="L446" s="21"/>
      <c r="M446" s="21"/>
      <c r="N446" s="21"/>
      <c r="O446" s="21"/>
      <c r="P446" s="21"/>
      <c r="Q446" s="21"/>
      <c r="R446" s="134"/>
      <c r="S446" s="134"/>
      <c r="T446" s="134"/>
      <c r="U446" s="134"/>
      <c r="V446" s="134"/>
      <c r="W446" s="134"/>
      <c r="X446" s="134"/>
      <c r="Y446" s="134"/>
      <c r="Z446" s="134"/>
      <c r="AA446" s="134"/>
      <c r="AB446" s="134"/>
      <c r="AC446" s="134"/>
      <c r="AD446" s="134"/>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row>
    <row r="447" spans="1:56" ht="16.5" customHeight="1" x14ac:dyDescent="0.3">
      <c r="A447" s="22"/>
      <c r="B447" s="22"/>
      <c r="C447" s="22"/>
      <c r="D447" s="22"/>
      <c r="E447" s="21"/>
      <c r="F447" s="23"/>
      <c r="G447" s="21"/>
      <c r="H447" s="21"/>
      <c r="I447" s="21"/>
      <c r="J447" s="21"/>
      <c r="K447" s="21"/>
      <c r="L447" s="21"/>
      <c r="M447" s="21"/>
      <c r="N447" s="21"/>
      <c r="O447" s="21"/>
      <c r="P447" s="21"/>
      <c r="Q447" s="21"/>
      <c r="R447" s="134"/>
      <c r="S447" s="134"/>
      <c r="T447" s="134"/>
      <c r="U447" s="134"/>
      <c r="V447" s="134"/>
      <c r="W447" s="134"/>
      <c r="X447" s="134"/>
      <c r="Y447" s="134"/>
      <c r="Z447" s="134"/>
      <c r="AA447" s="134"/>
      <c r="AB447" s="134"/>
      <c r="AC447" s="134"/>
      <c r="AD447" s="134"/>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row>
    <row r="448" spans="1:56" ht="16.5" customHeight="1" x14ac:dyDescent="0.3">
      <c r="A448" s="22"/>
      <c r="B448" s="22"/>
      <c r="C448" s="22"/>
      <c r="D448" s="22"/>
      <c r="E448" s="21"/>
      <c r="F448" s="23"/>
      <c r="G448" s="21"/>
      <c r="H448" s="21"/>
      <c r="I448" s="21"/>
      <c r="J448" s="21"/>
      <c r="K448" s="21"/>
      <c r="L448" s="21"/>
      <c r="M448" s="21"/>
      <c r="N448" s="21"/>
      <c r="O448" s="21"/>
      <c r="P448" s="21"/>
      <c r="Q448" s="21"/>
      <c r="R448" s="134"/>
      <c r="S448" s="134"/>
      <c r="T448" s="134"/>
      <c r="U448" s="134"/>
      <c r="V448" s="134"/>
      <c r="W448" s="134"/>
      <c r="X448" s="134"/>
      <c r="Y448" s="134"/>
      <c r="Z448" s="134"/>
      <c r="AA448" s="134"/>
      <c r="AB448" s="134"/>
      <c r="AC448" s="134"/>
      <c r="AD448" s="134"/>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row>
    <row r="449" spans="1:56" ht="16.5" customHeight="1" x14ac:dyDescent="0.3">
      <c r="A449" s="22"/>
      <c r="B449" s="22"/>
      <c r="C449" s="22"/>
      <c r="D449" s="22"/>
      <c r="E449" s="21"/>
      <c r="F449" s="23"/>
      <c r="G449" s="21"/>
      <c r="H449" s="21"/>
      <c r="I449" s="21"/>
      <c r="J449" s="21"/>
      <c r="K449" s="21"/>
      <c r="L449" s="21"/>
      <c r="M449" s="21"/>
      <c r="N449" s="21"/>
      <c r="O449" s="21"/>
      <c r="P449" s="21"/>
      <c r="Q449" s="21"/>
      <c r="R449" s="134"/>
      <c r="S449" s="134"/>
      <c r="T449" s="134"/>
      <c r="U449" s="134"/>
      <c r="V449" s="134"/>
      <c r="W449" s="134"/>
      <c r="X449" s="134"/>
      <c r="Y449" s="134"/>
      <c r="Z449" s="134"/>
      <c r="AA449" s="134"/>
      <c r="AB449" s="134"/>
      <c r="AC449" s="134"/>
      <c r="AD449" s="134"/>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row>
    <row r="450" spans="1:56" ht="16.5" customHeight="1" x14ac:dyDescent="0.3">
      <c r="A450" s="22"/>
      <c r="B450" s="22"/>
      <c r="C450" s="22"/>
      <c r="D450" s="22"/>
      <c r="E450" s="21"/>
      <c r="F450" s="23"/>
      <c r="G450" s="21"/>
      <c r="H450" s="21"/>
      <c r="I450" s="21"/>
      <c r="J450" s="21"/>
      <c r="K450" s="21"/>
      <c r="L450" s="21"/>
      <c r="M450" s="21"/>
      <c r="N450" s="21"/>
      <c r="O450" s="21"/>
      <c r="P450" s="21"/>
      <c r="Q450" s="21"/>
      <c r="R450" s="134"/>
      <c r="S450" s="134"/>
      <c r="T450" s="134"/>
      <c r="U450" s="134"/>
      <c r="V450" s="134"/>
      <c r="W450" s="134"/>
      <c r="X450" s="134"/>
      <c r="Y450" s="134"/>
      <c r="Z450" s="134"/>
      <c r="AA450" s="134"/>
      <c r="AB450" s="134"/>
      <c r="AC450" s="134"/>
      <c r="AD450" s="134"/>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row>
    <row r="451" spans="1:56" ht="16.5" customHeight="1" x14ac:dyDescent="0.3">
      <c r="A451" s="22"/>
      <c r="B451" s="22"/>
      <c r="C451" s="22"/>
      <c r="D451" s="22"/>
      <c r="E451" s="21"/>
      <c r="F451" s="23"/>
      <c r="G451" s="21"/>
      <c r="H451" s="21"/>
      <c r="I451" s="21"/>
      <c r="J451" s="21"/>
      <c r="K451" s="21"/>
      <c r="L451" s="21"/>
      <c r="M451" s="21"/>
      <c r="N451" s="21"/>
      <c r="O451" s="21"/>
      <c r="P451" s="21"/>
      <c r="Q451" s="21"/>
      <c r="R451" s="134"/>
      <c r="S451" s="134"/>
      <c r="T451" s="134"/>
      <c r="U451" s="134"/>
      <c r="V451" s="134"/>
      <c r="W451" s="134"/>
      <c r="X451" s="134"/>
      <c r="Y451" s="134"/>
      <c r="Z451" s="134"/>
      <c r="AA451" s="134"/>
      <c r="AB451" s="134"/>
      <c r="AC451" s="134"/>
      <c r="AD451" s="134"/>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row>
    <row r="452" spans="1:56" ht="16.5" customHeight="1" x14ac:dyDescent="0.3">
      <c r="A452" s="22"/>
      <c r="B452" s="22"/>
      <c r="C452" s="22"/>
      <c r="D452" s="22"/>
      <c r="E452" s="21"/>
      <c r="F452" s="23"/>
      <c r="G452" s="21"/>
      <c r="H452" s="21"/>
      <c r="I452" s="21"/>
      <c r="J452" s="21"/>
      <c r="K452" s="21"/>
      <c r="L452" s="21"/>
      <c r="M452" s="21"/>
      <c r="N452" s="21"/>
      <c r="O452" s="21"/>
      <c r="P452" s="21"/>
      <c r="Q452" s="21"/>
      <c r="R452" s="134"/>
      <c r="S452" s="134"/>
      <c r="T452" s="134"/>
      <c r="U452" s="134"/>
      <c r="V452" s="134"/>
      <c r="W452" s="134"/>
      <c r="X452" s="134"/>
      <c r="Y452" s="134"/>
      <c r="Z452" s="134"/>
      <c r="AA452" s="134"/>
      <c r="AB452" s="134"/>
      <c r="AC452" s="134"/>
      <c r="AD452" s="134"/>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row>
    <row r="453" spans="1:56" ht="16.5" customHeight="1" x14ac:dyDescent="0.3">
      <c r="A453" s="22"/>
      <c r="B453" s="22"/>
      <c r="C453" s="22"/>
      <c r="D453" s="22"/>
      <c r="E453" s="21"/>
      <c r="F453" s="23"/>
      <c r="G453" s="21"/>
      <c r="H453" s="21"/>
      <c r="I453" s="21"/>
      <c r="J453" s="21"/>
      <c r="K453" s="21"/>
      <c r="L453" s="21"/>
      <c r="M453" s="21"/>
      <c r="N453" s="21"/>
      <c r="O453" s="21"/>
      <c r="P453" s="21"/>
      <c r="Q453" s="21"/>
      <c r="R453" s="134"/>
      <c r="S453" s="134"/>
      <c r="T453" s="134"/>
      <c r="U453" s="134"/>
      <c r="V453" s="134"/>
      <c r="W453" s="134"/>
      <c r="X453" s="134"/>
      <c r="Y453" s="134"/>
      <c r="Z453" s="134"/>
      <c r="AA453" s="134"/>
      <c r="AB453" s="134"/>
      <c r="AC453" s="134"/>
      <c r="AD453" s="134"/>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row>
    <row r="454" spans="1:56" ht="16.5" customHeight="1" x14ac:dyDescent="0.3">
      <c r="A454" s="22"/>
      <c r="B454" s="22"/>
      <c r="C454" s="22"/>
      <c r="D454" s="22"/>
      <c r="E454" s="21"/>
      <c r="F454" s="23"/>
      <c r="G454" s="21"/>
      <c r="H454" s="21"/>
      <c r="I454" s="21"/>
      <c r="J454" s="21"/>
      <c r="K454" s="21"/>
      <c r="L454" s="21"/>
      <c r="M454" s="21"/>
      <c r="N454" s="21"/>
      <c r="O454" s="21"/>
      <c r="P454" s="21"/>
      <c r="Q454" s="21"/>
      <c r="R454" s="134"/>
      <c r="S454" s="134"/>
      <c r="T454" s="134"/>
      <c r="U454" s="134"/>
      <c r="V454" s="134"/>
      <c r="W454" s="134"/>
      <c r="X454" s="134"/>
      <c r="Y454" s="134"/>
      <c r="Z454" s="134"/>
      <c r="AA454" s="134"/>
      <c r="AB454" s="134"/>
      <c r="AC454" s="134"/>
      <c r="AD454" s="134"/>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row>
    <row r="455" spans="1:56" ht="16.5" customHeight="1" x14ac:dyDescent="0.3">
      <c r="A455" s="22"/>
      <c r="B455" s="22"/>
      <c r="C455" s="22"/>
      <c r="D455" s="22"/>
      <c r="E455" s="21"/>
      <c r="F455" s="23"/>
      <c r="G455" s="21"/>
      <c r="H455" s="21"/>
      <c r="I455" s="21"/>
      <c r="J455" s="21"/>
      <c r="K455" s="21"/>
      <c r="L455" s="21"/>
      <c r="M455" s="21"/>
      <c r="N455" s="21"/>
      <c r="O455" s="21"/>
      <c r="P455" s="21"/>
      <c r="Q455" s="21"/>
      <c r="R455" s="134"/>
      <c r="S455" s="134"/>
      <c r="T455" s="134"/>
      <c r="U455" s="134"/>
      <c r="V455" s="134"/>
      <c r="W455" s="134"/>
      <c r="X455" s="134"/>
      <c r="Y455" s="134"/>
      <c r="Z455" s="134"/>
      <c r="AA455" s="134"/>
      <c r="AB455" s="134"/>
      <c r="AC455" s="134"/>
      <c r="AD455" s="134"/>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row>
    <row r="456" spans="1:56" ht="16.5" customHeight="1" x14ac:dyDescent="0.3">
      <c r="A456" s="22"/>
      <c r="B456" s="22"/>
      <c r="C456" s="22"/>
      <c r="D456" s="22"/>
      <c r="E456" s="21"/>
      <c r="F456" s="23"/>
      <c r="G456" s="21"/>
      <c r="H456" s="21"/>
      <c r="I456" s="21"/>
      <c r="J456" s="21"/>
      <c r="K456" s="21"/>
      <c r="L456" s="21"/>
      <c r="M456" s="21"/>
      <c r="N456" s="21"/>
      <c r="O456" s="21"/>
      <c r="P456" s="21"/>
      <c r="Q456" s="21"/>
      <c r="R456" s="134"/>
      <c r="S456" s="134"/>
      <c r="T456" s="134"/>
      <c r="U456" s="134"/>
      <c r="V456" s="134"/>
      <c r="W456" s="134"/>
      <c r="X456" s="134"/>
      <c r="Y456" s="134"/>
      <c r="Z456" s="134"/>
      <c r="AA456" s="134"/>
      <c r="AB456" s="134"/>
      <c r="AC456" s="134"/>
      <c r="AD456" s="134"/>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row>
    <row r="457" spans="1:56" ht="16.5" customHeight="1" x14ac:dyDescent="0.3">
      <c r="A457" s="22"/>
      <c r="B457" s="22"/>
      <c r="C457" s="22"/>
      <c r="D457" s="22"/>
      <c r="E457" s="21"/>
      <c r="F457" s="23"/>
      <c r="G457" s="21"/>
      <c r="H457" s="21"/>
      <c r="I457" s="21"/>
      <c r="J457" s="21"/>
      <c r="K457" s="21"/>
      <c r="L457" s="21"/>
      <c r="M457" s="21"/>
      <c r="N457" s="21"/>
      <c r="O457" s="21"/>
      <c r="P457" s="21"/>
      <c r="Q457" s="21"/>
      <c r="R457" s="134"/>
      <c r="S457" s="134"/>
      <c r="T457" s="134"/>
      <c r="U457" s="134"/>
      <c r="V457" s="134"/>
      <c r="W457" s="134"/>
      <c r="X457" s="134"/>
      <c r="Y457" s="134"/>
      <c r="Z457" s="134"/>
      <c r="AA457" s="134"/>
      <c r="AB457" s="134"/>
      <c r="AC457" s="134"/>
      <c r="AD457" s="134"/>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row>
    <row r="458" spans="1:56" ht="16.5" customHeight="1" x14ac:dyDescent="0.3">
      <c r="A458" s="22"/>
      <c r="B458" s="22"/>
      <c r="C458" s="22"/>
      <c r="D458" s="22"/>
      <c r="E458" s="21"/>
      <c r="F458" s="23"/>
      <c r="G458" s="21"/>
      <c r="H458" s="21"/>
      <c r="I458" s="21"/>
      <c r="J458" s="21"/>
      <c r="K458" s="21"/>
      <c r="L458" s="21"/>
      <c r="M458" s="21"/>
      <c r="N458" s="21"/>
      <c r="O458" s="21"/>
      <c r="P458" s="21"/>
      <c r="Q458" s="21"/>
      <c r="R458" s="134"/>
      <c r="S458" s="134"/>
      <c r="T458" s="134"/>
      <c r="U458" s="134"/>
      <c r="V458" s="134"/>
      <c r="W458" s="134"/>
      <c r="X458" s="134"/>
      <c r="Y458" s="134"/>
      <c r="Z458" s="134"/>
      <c r="AA458" s="134"/>
      <c r="AB458" s="134"/>
      <c r="AC458" s="134"/>
      <c r="AD458" s="134"/>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row>
    <row r="459" spans="1:56" ht="16.5" customHeight="1" x14ac:dyDescent="0.3">
      <c r="A459" s="22"/>
      <c r="B459" s="22"/>
      <c r="C459" s="22"/>
      <c r="D459" s="22"/>
      <c r="E459" s="21"/>
      <c r="F459" s="23"/>
      <c r="G459" s="21"/>
      <c r="H459" s="21"/>
      <c r="I459" s="21"/>
      <c r="J459" s="21"/>
      <c r="K459" s="21"/>
      <c r="L459" s="21"/>
      <c r="M459" s="21"/>
      <c r="N459" s="21"/>
      <c r="O459" s="21"/>
      <c r="P459" s="21"/>
      <c r="Q459" s="21"/>
      <c r="R459" s="134"/>
      <c r="S459" s="134"/>
      <c r="T459" s="134"/>
      <c r="U459" s="134"/>
      <c r="V459" s="134"/>
      <c r="W459" s="134"/>
      <c r="X459" s="134"/>
      <c r="Y459" s="134"/>
      <c r="Z459" s="134"/>
      <c r="AA459" s="134"/>
      <c r="AB459" s="134"/>
      <c r="AC459" s="134"/>
      <c r="AD459" s="134"/>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row>
    <row r="460" spans="1:56" ht="16.5" customHeight="1" x14ac:dyDescent="0.3">
      <c r="A460" s="22"/>
      <c r="B460" s="22"/>
      <c r="C460" s="22"/>
      <c r="D460" s="22"/>
      <c r="E460" s="21"/>
      <c r="F460" s="23"/>
      <c r="G460" s="21"/>
      <c r="H460" s="21"/>
      <c r="I460" s="21"/>
      <c r="J460" s="21"/>
      <c r="K460" s="21"/>
      <c r="L460" s="21"/>
      <c r="M460" s="21"/>
      <c r="N460" s="21"/>
      <c r="O460" s="21"/>
      <c r="P460" s="21"/>
      <c r="Q460" s="21"/>
      <c r="R460" s="134"/>
      <c r="S460" s="134"/>
      <c r="T460" s="134"/>
      <c r="U460" s="134"/>
      <c r="V460" s="134"/>
      <c r="W460" s="134"/>
      <c r="X460" s="134"/>
      <c r="Y460" s="134"/>
      <c r="Z460" s="134"/>
      <c r="AA460" s="134"/>
      <c r="AB460" s="134"/>
      <c r="AC460" s="134"/>
      <c r="AD460" s="134"/>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row>
    <row r="461" spans="1:56" ht="16.5" customHeight="1" x14ac:dyDescent="0.3">
      <c r="A461" s="22"/>
      <c r="B461" s="22"/>
      <c r="C461" s="22"/>
      <c r="D461" s="22"/>
      <c r="E461" s="21"/>
      <c r="F461" s="23"/>
      <c r="G461" s="21"/>
      <c r="H461" s="21"/>
      <c r="I461" s="21"/>
      <c r="J461" s="21"/>
      <c r="K461" s="21"/>
      <c r="L461" s="21"/>
      <c r="M461" s="21"/>
      <c r="N461" s="21"/>
      <c r="O461" s="21"/>
      <c r="P461" s="21"/>
      <c r="Q461" s="21"/>
      <c r="R461" s="134"/>
      <c r="S461" s="134"/>
      <c r="T461" s="134"/>
      <c r="U461" s="134"/>
      <c r="V461" s="134"/>
      <c r="W461" s="134"/>
      <c r="X461" s="134"/>
      <c r="Y461" s="134"/>
      <c r="Z461" s="134"/>
      <c r="AA461" s="134"/>
      <c r="AB461" s="134"/>
      <c r="AC461" s="134"/>
      <c r="AD461" s="134"/>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row>
    <row r="462" spans="1:56" ht="16.5" customHeight="1" x14ac:dyDescent="0.3">
      <c r="A462" s="22"/>
      <c r="B462" s="22"/>
      <c r="C462" s="22"/>
      <c r="D462" s="22"/>
      <c r="E462" s="21"/>
      <c r="F462" s="23"/>
      <c r="G462" s="21"/>
      <c r="H462" s="21"/>
      <c r="I462" s="21"/>
      <c r="J462" s="21"/>
      <c r="K462" s="21"/>
      <c r="L462" s="21"/>
      <c r="M462" s="21"/>
      <c r="N462" s="21"/>
      <c r="O462" s="21"/>
      <c r="P462" s="21"/>
      <c r="Q462" s="21"/>
      <c r="R462" s="134"/>
      <c r="S462" s="134"/>
      <c r="T462" s="134"/>
      <c r="U462" s="134"/>
      <c r="V462" s="134"/>
      <c r="W462" s="134"/>
      <c r="X462" s="134"/>
      <c r="Y462" s="134"/>
      <c r="Z462" s="134"/>
      <c r="AA462" s="134"/>
      <c r="AB462" s="134"/>
      <c r="AC462" s="134"/>
      <c r="AD462" s="134"/>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row>
    <row r="463" spans="1:56" ht="16.5" customHeight="1" x14ac:dyDescent="0.3">
      <c r="A463" s="22"/>
      <c r="B463" s="22"/>
      <c r="C463" s="22"/>
      <c r="D463" s="22"/>
      <c r="E463" s="21"/>
      <c r="F463" s="23"/>
      <c r="G463" s="21"/>
      <c r="H463" s="21"/>
      <c r="I463" s="21"/>
      <c r="J463" s="21"/>
      <c r="K463" s="21"/>
      <c r="L463" s="21"/>
      <c r="M463" s="21"/>
      <c r="N463" s="21"/>
      <c r="O463" s="21"/>
      <c r="P463" s="21"/>
      <c r="Q463" s="21"/>
      <c r="R463" s="134"/>
      <c r="S463" s="134"/>
      <c r="T463" s="134"/>
      <c r="U463" s="134"/>
      <c r="V463" s="134"/>
      <c r="W463" s="134"/>
      <c r="X463" s="134"/>
      <c r="Y463" s="134"/>
      <c r="Z463" s="134"/>
      <c r="AA463" s="134"/>
      <c r="AB463" s="134"/>
      <c r="AC463" s="134"/>
      <c r="AD463" s="134"/>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row>
    <row r="464" spans="1:56" ht="16.5" customHeight="1" x14ac:dyDescent="0.3">
      <c r="A464" s="22"/>
      <c r="B464" s="22"/>
      <c r="C464" s="22"/>
      <c r="D464" s="22"/>
      <c r="E464" s="21"/>
      <c r="F464" s="23"/>
      <c r="G464" s="21"/>
      <c r="H464" s="21"/>
      <c r="I464" s="21"/>
      <c r="J464" s="21"/>
      <c r="K464" s="21"/>
      <c r="L464" s="21"/>
      <c r="M464" s="21"/>
      <c r="N464" s="21"/>
      <c r="O464" s="21"/>
      <c r="P464" s="21"/>
      <c r="Q464" s="21"/>
      <c r="R464" s="134"/>
      <c r="S464" s="134"/>
      <c r="T464" s="134"/>
      <c r="U464" s="134"/>
      <c r="V464" s="134"/>
      <c r="W464" s="134"/>
      <c r="X464" s="134"/>
      <c r="Y464" s="134"/>
      <c r="Z464" s="134"/>
      <c r="AA464" s="134"/>
      <c r="AB464" s="134"/>
      <c r="AC464" s="134"/>
      <c r="AD464" s="134"/>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row>
    <row r="465" spans="1:56" ht="16.5" customHeight="1" x14ac:dyDescent="0.3">
      <c r="A465" s="22"/>
      <c r="B465" s="22"/>
      <c r="C465" s="22"/>
      <c r="D465" s="22"/>
      <c r="E465" s="21"/>
      <c r="F465" s="23"/>
      <c r="G465" s="21"/>
      <c r="H465" s="21"/>
      <c r="I465" s="21"/>
      <c r="J465" s="21"/>
      <c r="K465" s="21"/>
      <c r="L465" s="21"/>
      <c r="M465" s="21"/>
      <c r="N465" s="21"/>
      <c r="O465" s="21"/>
      <c r="P465" s="21"/>
      <c r="Q465" s="21"/>
      <c r="R465" s="134"/>
      <c r="S465" s="134"/>
      <c r="T465" s="134"/>
      <c r="U465" s="134"/>
      <c r="V465" s="134"/>
      <c r="W465" s="134"/>
      <c r="X465" s="134"/>
      <c r="Y465" s="134"/>
      <c r="Z465" s="134"/>
      <c r="AA465" s="134"/>
      <c r="AB465" s="134"/>
      <c r="AC465" s="134"/>
      <c r="AD465" s="134"/>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row>
    <row r="466" spans="1:56" ht="16.5" customHeight="1" x14ac:dyDescent="0.3">
      <c r="A466" s="22"/>
      <c r="B466" s="22"/>
      <c r="C466" s="22"/>
      <c r="D466" s="22"/>
      <c r="E466" s="21"/>
      <c r="F466" s="23"/>
      <c r="G466" s="21"/>
      <c r="H466" s="21"/>
      <c r="I466" s="21"/>
      <c r="J466" s="21"/>
      <c r="K466" s="21"/>
      <c r="L466" s="21"/>
      <c r="M466" s="21"/>
      <c r="N466" s="21"/>
      <c r="O466" s="21"/>
      <c r="P466" s="21"/>
      <c r="Q466" s="21"/>
      <c r="R466" s="134"/>
      <c r="S466" s="134"/>
      <c r="T466" s="134"/>
      <c r="U466" s="134"/>
      <c r="V466" s="134"/>
      <c r="W466" s="134"/>
      <c r="X466" s="134"/>
      <c r="Y466" s="134"/>
      <c r="Z466" s="134"/>
      <c r="AA466" s="134"/>
      <c r="AB466" s="134"/>
      <c r="AC466" s="134"/>
      <c r="AD466" s="134"/>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row>
    <row r="467" spans="1:56" ht="16.5" customHeight="1" x14ac:dyDescent="0.3">
      <c r="A467" s="22"/>
      <c r="B467" s="22"/>
      <c r="C467" s="22"/>
      <c r="D467" s="22"/>
      <c r="E467" s="21"/>
      <c r="F467" s="23"/>
      <c r="G467" s="21"/>
      <c r="H467" s="21"/>
      <c r="I467" s="21"/>
      <c r="J467" s="21"/>
      <c r="K467" s="21"/>
      <c r="L467" s="21"/>
      <c r="M467" s="21"/>
      <c r="N467" s="21"/>
      <c r="O467" s="21"/>
      <c r="P467" s="21"/>
      <c r="Q467" s="21"/>
      <c r="R467" s="134"/>
      <c r="S467" s="134"/>
      <c r="T467" s="134"/>
      <c r="U467" s="134"/>
      <c r="V467" s="134"/>
      <c r="W467" s="134"/>
      <c r="X467" s="134"/>
      <c r="Y467" s="134"/>
      <c r="Z467" s="134"/>
      <c r="AA467" s="134"/>
      <c r="AB467" s="134"/>
      <c r="AC467" s="134"/>
      <c r="AD467" s="134"/>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row>
    <row r="468" spans="1:56" ht="16.5" customHeight="1" x14ac:dyDescent="0.3">
      <c r="A468" s="22"/>
      <c r="B468" s="22"/>
      <c r="C468" s="22"/>
      <c r="D468" s="22"/>
      <c r="E468" s="21"/>
      <c r="F468" s="23"/>
      <c r="G468" s="21"/>
      <c r="H468" s="21"/>
      <c r="I468" s="21"/>
      <c r="J468" s="21"/>
      <c r="K468" s="21"/>
      <c r="L468" s="21"/>
      <c r="M468" s="21"/>
      <c r="N468" s="21"/>
      <c r="O468" s="21"/>
      <c r="P468" s="21"/>
      <c r="Q468" s="21"/>
      <c r="R468" s="134"/>
      <c r="S468" s="134"/>
      <c r="T468" s="134"/>
      <c r="U468" s="134"/>
      <c r="V468" s="134"/>
      <c r="W468" s="134"/>
      <c r="X468" s="134"/>
      <c r="Y468" s="134"/>
      <c r="Z468" s="134"/>
      <c r="AA468" s="134"/>
      <c r="AB468" s="134"/>
      <c r="AC468" s="134"/>
      <c r="AD468" s="134"/>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row>
    <row r="469" spans="1:56" ht="16.5" customHeight="1" x14ac:dyDescent="0.3">
      <c r="A469" s="22"/>
      <c r="B469" s="22"/>
      <c r="C469" s="22"/>
      <c r="D469" s="22"/>
      <c r="E469" s="21"/>
      <c r="F469" s="23"/>
      <c r="G469" s="21"/>
      <c r="H469" s="21"/>
      <c r="I469" s="21"/>
      <c r="J469" s="21"/>
      <c r="K469" s="21"/>
      <c r="L469" s="21"/>
      <c r="M469" s="21"/>
      <c r="N469" s="21"/>
      <c r="O469" s="21"/>
      <c r="P469" s="21"/>
      <c r="Q469" s="21"/>
      <c r="R469" s="134"/>
      <c r="S469" s="134"/>
      <c r="T469" s="134"/>
      <c r="U469" s="134"/>
      <c r="V469" s="134"/>
      <c r="W469" s="134"/>
      <c r="X469" s="134"/>
      <c r="Y469" s="134"/>
      <c r="Z469" s="134"/>
      <c r="AA469" s="134"/>
      <c r="AB469" s="134"/>
      <c r="AC469" s="134"/>
      <c r="AD469" s="134"/>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row>
    <row r="470" spans="1:56" ht="16.5" customHeight="1" x14ac:dyDescent="0.3">
      <c r="A470" s="22"/>
      <c r="B470" s="22"/>
      <c r="C470" s="22"/>
      <c r="D470" s="22"/>
      <c r="E470" s="21"/>
      <c r="F470" s="23"/>
      <c r="G470" s="21"/>
      <c r="H470" s="21"/>
      <c r="I470" s="21"/>
      <c r="J470" s="21"/>
      <c r="K470" s="21"/>
      <c r="L470" s="21"/>
      <c r="M470" s="21"/>
      <c r="N470" s="21"/>
      <c r="O470" s="21"/>
      <c r="P470" s="21"/>
      <c r="Q470" s="21"/>
      <c r="R470" s="134"/>
      <c r="S470" s="134"/>
      <c r="T470" s="134"/>
      <c r="U470" s="134"/>
      <c r="V470" s="134"/>
      <c r="W470" s="134"/>
      <c r="X470" s="134"/>
      <c r="Y470" s="134"/>
      <c r="Z470" s="134"/>
      <c r="AA470" s="134"/>
      <c r="AB470" s="134"/>
      <c r="AC470" s="134"/>
      <c r="AD470" s="134"/>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row>
    <row r="471" spans="1:56" ht="16.5" customHeight="1" x14ac:dyDescent="0.3">
      <c r="A471" s="22"/>
      <c r="B471" s="22"/>
      <c r="C471" s="22"/>
      <c r="D471" s="22"/>
      <c r="E471" s="21"/>
      <c r="F471" s="23"/>
      <c r="G471" s="21"/>
      <c r="H471" s="21"/>
      <c r="I471" s="21"/>
      <c r="J471" s="21"/>
      <c r="K471" s="21"/>
      <c r="L471" s="21"/>
      <c r="M471" s="21"/>
      <c r="N471" s="21"/>
      <c r="O471" s="21"/>
      <c r="P471" s="21"/>
      <c r="Q471" s="21"/>
      <c r="R471" s="134"/>
      <c r="S471" s="134"/>
      <c r="T471" s="134"/>
      <c r="U471" s="134"/>
      <c r="V471" s="134"/>
      <c r="W471" s="134"/>
      <c r="X471" s="134"/>
      <c r="Y471" s="134"/>
      <c r="Z471" s="134"/>
      <c r="AA471" s="134"/>
      <c r="AB471" s="134"/>
      <c r="AC471" s="134"/>
      <c r="AD471" s="134"/>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row>
    <row r="472" spans="1:56" ht="16.5" customHeight="1" x14ac:dyDescent="0.3">
      <c r="A472" s="22"/>
      <c r="B472" s="22"/>
      <c r="C472" s="22"/>
      <c r="D472" s="22"/>
      <c r="E472" s="21"/>
      <c r="F472" s="23"/>
      <c r="G472" s="21"/>
      <c r="H472" s="21"/>
      <c r="I472" s="21"/>
      <c r="J472" s="21"/>
      <c r="K472" s="21"/>
      <c r="L472" s="21"/>
      <c r="M472" s="21"/>
      <c r="N472" s="21"/>
      <c r="O472" s="21"/>
      <c r="P472" s="21"/>
      <c r="Q472" s="21"/>
      <c r="R472" s="134"/>
      <c r="S472" s="134"/>
      <c r="T472" s="134"/>
      <c r="U472" s="134"/>
      <c r="V472" s="134"/>
      <c r="W472" s="134"/>
      <c r="X472" s="134"/>
      <c r="Y472" s="134"/>
      <c r="Z472" s="134"/>
      <c r="AA472" s="134"/>
      <c r="AB472" s="134"/>
      <c r="AC472" s="134"/>
      <c r="AD472" s="134"/>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row>
    <row r="473" spans="1:56" ht="16.5" customHeight="1" x14ac:dyDescent="0.3">
      <c r="A473" s="22"/>
      <c r="B473" s="22"/>
      <c r="C473" s="22"/>
      <c r="D473" s="22"/>
      <c r="E473" s="21"/>
      <c r="F473" s="23"/>
      <c r="G473" s="21"/>
      <c r="H473" s="21"/>
      <c r="I473" s="21"/>
      <c r="J473" s="21"/>
      <c r="K473" s="21"/>
      <c r="L473" s="21"/>
      <c r="M473" s="21"/>
      <c r="N473" s="21"/>
      <c r="O473" s="21"/>
      <c r="P473" s="21"/>
      <c r="Q473" s="21"/>
      <c r="R473" s="134"/>
      <c r="S473" s="134"/>
      <c r="T473" s="134"/>
      <c r="U473" s="134"/>
      <c r="V473" s="134"/>
      <c r="W473" s="134"/>
      <c r="X473" s="134"/>
      <c r="Y473" s="134"/>
      <c r="Z473" s="134"/>
      <c r="AA473" s="134"/>
      <c r="AB473" s="134"/>
      <c r="AC473" s="134"/>
      <c r="AD473" s="134"/>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row>
    <row r="474" spans="1:56" ht="16.5" customHeight="1" x14ac:dyDescent="0.3">
      <c r="A474" s="22"/>
      <c r="B474" s="22"/>
      <c r="C474" s="22"/>
      <c r="D474" s="22"/>
      <c r="E474" s="21"/>
      <c r="F474" s="23"/>
      <c r="G474" s="21"/>
      <c r="H474" s="21"/>
      <c r="I474" s="21"/>
      <c r="J474" s="21"/>
      <c r="K474" s="21"/>
      <c r="L474" s="21"/>
      <c r="M474" s="21"/>
      <c r="N474" s="21"/>
      <c r="O474" s="21"/>
      <c r="P474" s="21"/>
      <c r="Q474" s="21"/>
      <c r="R474" s="134"/>
      <c r="S474" s="134"/>
      <c r="T474" s="134"/>
      <c r="U474" s="134"/>
      <c r="V474" s="134"/>
      <c r="W474" s="134"/>
      <c r="X474" s="134"/>
      <c r="Y474" s="134"/>
      <c r="Z474" s="134"/>
      <c r="AA474" s="134"/>
      <c r="AB474" s="134"/>
      <c r="AC474" s="134"/>
      <c r="AD474" s="134"/>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row>
    <row r="475" spans="1:56" ht="16.5" customHeight="1" x14ac:dyDescent="0.3">
      <c r="A475" s="22"/>
      <c r="B475" s="22"/>
      <c r="C475" s="22"/>
      <c r="D475" s="22"/>
      <c r="E475" s="21"/>
      <c r="F475" s="23"/>
      <c r="G475" s="21"/>
      <c r="H475" s="21"/>
      <c r="I475" s="21"/>
      <c r="J475" s="21"/>
      <c r="K475" s="21"/>
      <c r="L475" s="21"/>
      <c r="M475" s="21"/>
      <c r="N475" s="21"/>
      <c r="O475" s="21"/>
      <c r="P475" s="21"/>
      <c r="Q475" s="21"/>
      <c r="R475" s="134"/>
      <c r="S475" s="134"/>
      <c r="T475" s="134"/>
      <c r="U475" s="134"/>
      <c r="V475" s="134"/>
      <c r="W475" s="134"/>
      <c r="X475" s="134"/>
      <c r="Y475" s="134"/>
      <c r="Z475" s="134"/>
      <c r="AA475" s="134"/>
      <c r="AB475" s="134"/>
      <c r="AC475" s="134"/>
      <c r="AD475" s="134"/>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row>
    <row r="476" spans="1:56" ht="16.5" customHeight="1" x14ac:dyDescent="0.3">
      <c r="A476" s="22"/>
      <c r="B476" s="22"/>
      <c r="C476" s="22"/>
      <c r="D476" s="22"/>
      <c r="E476" s="21"/>
      <c r="F476" s="23"/>
      <c r="G476" s="21"/>
      <c r="H476" s="21"/>
      <c r="I476" s="21"/>
      <c r="J476" s="21"/>
      <c r="K476" s="21"/>
      <c r="L476" s="21"/>
      <c r="M476" s="21"/>
      <c r="N476" s="21"/>
      <c r="O476" s="21"/>
      <c r="P476" s="21"/>
      <c r="Q476" s="21"/>
      <c r="R476" s="134"/>
      <c r="S476" s="134"/>
      <c r="T476" s="134"/>
      <c r="U476" s="134"/>
      <c r="V476" s="134"/>
      <c r="W476" s="134"/>
      <c r="X476" s="134"/>
      <c r="Y476" s="134"/>
      <c r="Z476" s="134"/>
      <c r="AA476" s="134"/>
      <c r="AB476" s="134"/>
      <c r="AC476" s="134"/>
      <c r="AD476" s="134"/>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row>
    <row r="477" spans="1:56" ht="16.5" customHeight="1" x14ac:dyDescent="0.3">
      <c r="A477" s="22"/>
      <c r="B477" s="22"/>
      <c r="C477" s="22"/>
      <c r="D477" s="22"/>
      <c r="E477" s="21"/>
      <c r="F477" s="23"/>
      <c r="G477" s="21"/>
      <c r="H477" s="21"/>
      <c r="I477" s="21"/>
      <c r="J477" s="21"/>
      <c r="K477" s="21"/>
      <c r="L477" s="21"/>
      <c r="M477" s="21"/>
      <c r="N477" s="21"/>
      <c r="O477" s="21"/>
      <c r="P477" s="21"/>
      <c r="Q477" s="21"/>
      <c r="R477" s="134"/>
      <c r="S477" s="134"/>
      <c r="T477" s="134"/>
      <c r="U477" s="134"/>
      <c r="V477" s="134"/>
      <c r="W477" s="134"/>
      <c r="X477" s="134"/>
      <c r="Y477" s="134"/>
      <c r="Z477" s="134"/>
      <c r="AA477" s="134"/>
      <c r="AB477" s="134"/>
      <c r="AC477" s="134"/>
      <c r="AD477" s="134"/>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row>
    <row r="478" spans="1:56" ht="16.5" customHeight="1" x14ac:dyDescent="0.3">
      <c r="A478" s="22"/>
      <c r="B478" s="22"/>
      <c r="C478" s="22"/>
      <c r="D478" s="22"/>
      <c r="E478" s="21"/>
      <c r="F478" s="23"/>
      <c r="G478" s="21"/>
      <c r="H478" s="21"/>
      <c r="I478" s="21"/>
      <c r="J478" s="21"/>
      <c r="K478" s="21"/>
      <c r="L478" s="21"/>
      <c r="M478" s="21"/>
      <c r="N478" s="21"/>
      <c r="O478" s="21"/>
      <c r="P478" s="21"/>
      <c r="Q478" s="21"/>
      <c r="R478" s="134"/>
      <c r="S478" s="134"/>
      <c r="T478" s="134"/>
      <c r="U478" s="134"/>
      <c r="V478" s="134"/>
      <c r="W478" s="134"/>
      <c r="X478" s="134"/>
      <c r="Y478" s="134"/>
      <c r="Z478" s="134"/>
      <c r="AA478" s="134"/>
      <c r="AB478" s="134"/>
      <c r="AC478" s="134"/>
      <c r="AD478" s="134"/>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row>
    <row r="479" spans="1:56" ht="16.5" customHeight="1" x14ac:dyDescent="0.3">
      <c r="A479" s="22"/>
      <c r="B479" s="22"/>
      <c r="C479" s="22"/>
      <c r="D479" s="22"/>
      <c r="E479" s="21"/>
      <c r="F479" s="23"/>
      <c r="G479" s="21"/>
      <c r="H479" s="21"/>
      <c r="I479" s="21"/>
      <c r="J479" s="21"/>
      <c r="K479" s="21"/>
      <c r="L479" s="21"/>
      <c r="M479" s="21"/>
      <c r="N479" s="21"/>
      <c r="O479" s="21"/>
      <c r="P479" s="21"/>
      <c r="Q479" s="21"/>
      <c r="R479" s="134"/>
      <c r="S479" s="134"/>
      <c r="T479" s="134"/>
      <c r="U479" s="134"/>
      <c r="V479" s="134"/>
      <c r="W479" s="134"/>
      <c r="X479" s="134"/>
      <c r="Y479" s="134"/>
      <c r="Z479" s="134"/>
      <c r="AA479" s="134"/>
      <c r="AB479" s="134"/>
      <c r="AC479" s="134"/>
      <c r="AD479" s="134"/>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row>
    <row r="480" spans="1:56" ht="16.5" customHeight="1" x14ac:dyDescent="0.3">
      <c r="A480" s="22"/>
      <c r="B480" s="22"/>
      <c r="C480" s="22"/>
      <c r="D480" s="22"/>
      <c r="E480" s="21"/>
      <c r="F480" s="23"/>
      <c r="G480" s="21"/>
      <c r="H480" s="21"/>
      <c r="I480" s="21"/>
      <c r="J480" s="21"/>
      <c r="K480" s="21"/>
      <c r="L480" s="21"/>
      <c r="M480" s="21"/>
      <c r="N480" s="21"/>
      <c r="O480" s="21"/>
      <c r="P480" s="21"/>
      <c r="Q480" s="21"/>
      <c r="R480" s="134"/>
      <c r="S480" s="134"/>
      <c r="T480" s="134"/>
      <c r="U480" s="134"/>
      <c r="V480" s="134"/>
      <c r="W480" s="134"/>
      <c r="X480" s="134"/>
      <c r="Y480" s="134"/>
      <c r="Z480" s="134"/>
      <c r="AA480" s="134"/>
      <c r="AB480" s="134"/>
      <c r="AC480" s="134"/>
      <c r="AD480" s="134"/>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row>
    <row r="481" spans="1:56" ht="16.5" customHeight="1" x14ac:dyDescent="0.3">
      <c r="A481" s="22"/>
      <c r="B481" s="22"/>
      <c r="C481" s="22"/>
      <c r="D481" s="22"/>
      <c r="E481" s="21"/>
      <c r="F481" s="23"/>
      <c r="G481" s="21"/>
      <c r="H481" s="21"/>
      <c r="I481" s="21"/>
      <c r="J481" s="21"/>
      <c r="K481" s="21"/>
      <c r="L481" s="21"/>
      <c r="M481" s="21"/>
      <c r="N481" s="21"/>
      <c r="O481" s="21"/>
      <c r="P481" s="21"/>
      <c r="Q481" s="21"/>
      <c r="R481" s="134"/>
      <c r="S481" s="134"/>
      <c r="T481" s="134"/>
      <c r="U481" s="134"/>
      <c r="V481" s="134"/>
      <c r="W481" s="134"/>
      <c r="X481" s="134"/>
      <c r="Y481" s="134"/>
      <c r="Z481" s="134"/>
      <c r="AA481" s="134"/>
      <c r="AB481" s="134"/>
      <c r="AC481" s="134"/>
      <c r="AD481" s="134"/>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row>
    <row r="482" spans="1:56" ht="16.5" customHeight="1" x14ac:dyDescent="0.3">
      <c r="A482" s="22"/>
      <c r="B482" s="22"/>
      <c r="C482" s="22"/>
      <c r="D482" s="22"/>
      <c r="E482" s="21"/>
      <c r="F482" s="23"/>
      <c r="G482" s="21"/>
      <c r="H482" s="21"/>
      <c r="I482" s="21"/>
      <c r="J482" s="21"/>
      <c r="K482" s="21"/>
      <c r="L482" s="21"/>
      <c r="M482" s="21"/>
      <c r="N482" s="21"/>
      <c r="O482" s="21"/>
      <c r="P482" s="21"/>
      <c r="Q482" s="21"/>
      <c r="R482" s="134"/>
      <c r="S482" s="134"/>
      <c r="T482" s="134"/>
      <c r="U482" s="134"/>
      <c r="V482" s="134"/>
      <c r="W482" s="134"/>
      <c r="X482" s="134"/>
      <c r="Y482" s="134"/>
      <c r="Z482" s="134"/>
      <c r="AA482" s="134"/>
      <c r="AB482" s="134"/>
      <c r="AC482" s="134"/>
      <c r="AD482" s="134"/>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row>
    <row r="483" spans="1:56" ht="16.5" customHeight="1" x14ac:dyDescent="0.3">
      <c r="A483" s="22"/>
      <c r="B483" s="22"/>
      <c r="C483" s="22"/>
      <c r="D483" s="22"/>
      <c r="E483" s="21"/>
      <c r="F483" s="23"/>
      <c r="G483" s="21"/>
      <c r="H483" s="21"/>
      <c r="I483" s="21"/>
      <c r="J483" s="21"/>
      <c r="K483" s="21"/>
      <c r="L483" s="21"/>
      <c r="M483" s="21"/>
      <c r="N483" s="21"/>
      <c r="O483" s="21"/>
      <c r="P483" s="21"/>
      <c r="Q483" s="21"/>
      <c r="R483" s="134"/>
      <c r="S483" s="134"/>
      <c r="T483" s="134"/>
      <c r="U483" s="134"/>
      <c r="V483" s="134"/>
      <c r="W483" s="134"/>
      <c r="X483" s="134"/>
      <c r="Y483" s="134"/>
      <c r="Z483" s="134"/>
      <c r="AA483" s="134"/>
      <c r="AB483" s="134"/>
      <c r="AC483" s="134"/>
      <c r="AD483" s="134"/>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row>
    <row r="484" spans="1:56" ht="16.5" customHeight="1" x14ac:dyDescent="0.3">
      <c r="A484" s="22"/>
      <c r="B484" s="22"/>
      <c r="C484" s="22"/>
      <c r="D484" s="22"/>
      <c r="E484" s="21"/>
      <c r="F484" s="23"/>
      <c r="G484" s="21"/>
      <c r="H484" s="21"/>
      <c r="I484" s="21"/>
      <c r="J484" s="21"/>
      <c r="K484" s="21"/>
      <c r="L484" s="21"/>
      <c r="M484" s="21"/>
      <c r="N484" s="21"/>
      <c r="O484" s="21"/>
      <c r="P484" s="21"/>
      <c r="Q484" s="21"/>
      <c r="R484" s="134"/>
      <c r="S484" s="134"/>
      <c r="T484" s="134"/>
      <c r="U484" s="134"/>
      <c r="V484" s="134"/>
      <c r="W484" s="134"/>
      <c r="X484" s="134"/>
      <c r="Y484" s="134"/>
      <c r="Z484" s="134"/>
      <c r="AA484" s="134"/>
      <c r="AB484" s="134"/>
      <c r="AC484" s="134"/>
      <c r="AD484" s="134"/>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row>
    <row r="485" spans="1:56" ht="16.5" customHeight="1" x14ac:dyDescent="0.3">
      <c r="A485" s="22"/>
      <c r="B485" s="22"/>
      <c r="C485" s="22"/>
      <c r="D485" s="22"/>
      <c r="E485" s="21"/>
      <c r="F485" s="23"/>
      <c r="G485" s="21"/>
      <c r="H485" s="21"/>
      <c r="I485" s="21"/>
      <c r="J485" s="21"/>
      <c r="K485" s="21"/>
      <c r="L485" s="21"/>
      <c r="M485" s="21"/>
      <c r="N485" s="21"/>
      <c r="O485" s="21"/>
      <c r="P485" s="21"/>
      <c r="Q485" s="21"/>
      <c r="R485" s="134"/>
      <c r="S485" s="134"/>
      <c r="T485" s="134"/>
      <c r="U485" s="134"/>
      <c r="V485" s="134"/>
      <c r="W485" s="134"/>
      <c r="X485" s="134"/>
      <c r="Y485" s="134"/>
      <c r="Z485" s="134"/>
      <c r="AA485" s="134"/>
      <c r="AB485" s="134"/>
      <c r="AC485" s="134"/>
      <c r="AD485" s="134"/>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row>
    <row r="486" spans="1:56" ht="16.5" customHeight="1" x14ac:dyDescent="0.3">
      <c r="A486" s="22"/>
      <c r="B486" s="22"/>
      <c r="C486" s="22"/>
      <c r="D486" s="22"/>
      <c r="E486" s="21"/>
      <c r="F486" s="23"/>
      <c r="G486" s="21"/>
      <c r="H486" s="21"/>
      <c r="I486" s="21"/>
      <c r="J486" s="21"/>
      <c r="K486" s="21"/>
      <c r="L486" s="21"/>
      <c r="M486" s="21"/>
      <c r="N486" s="21"/>
      <c r="O486" s="21"/>
      <c r="P486" s="21"/>
      <c r="Q486" s="21"/>
      <c r="R486" s="134"/>
      <c r="S486" s="134"/>
      <c r="T486" s="134"/>
      <c r="U486" s="134"/>
      <c r="V486" s="134"/>
      <c r="W486" s="134"/>
      <c r="X486" s="134"/>
      <c r="Y486" s="134"/>
      <c r="Z486" s="134"/>
      <c r="AA486" s="134"/>
      <c r="AB486" s="134"/>
      <c r="AC486" s="134"/>
      <c r="AD486" s="134"/>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row>
    <row r="487" spans="1:56" ht="16.5" customHeight="1" x14ac:dyDescent="0.3">
      <c r="A487" s="22"/>
      <c r="B487" s="22"/>
      <c r="C487" s="22"/>
      <c r="D487" s="22"/>
      <c r="E487" s="21"/>
      <c r="F487" s="23"/>
      <c r="G487" s="21"/>
      <c r="H487" s="21"/>
      <c r="I487" s="21"/>
      <c r="J487" s="21"/>
      <c r="K487" s="21"/>
      <c r="L487" s="21"/>
      <c r="M487" s="21"/>
      <c r="N487" s="21"/>
      <c r="O487" s="21"/>
      <c r="P487" s="21"/>
      <c r="Q487" s="21"/>
      <c r="R487" s="134"/>
      <c r="S487" s="134"/>
      <c r="T487" s="134"/>
      <c r="U487" s="134"/>
      <c r="V487" s="134"/>
      <c r="W487" s="134"/>
      <c r="X487" s="134"/>
      <c r="Y487" s="134"/>
      <c r="Z487" s="134"/>
      <c r="AA487" s="134"/>
      <c r="AB487" s="134"/>
      <c r="AC487" s="134"/>
      <c r="AD487" s="134"/>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row>
    <row r="488" spans="1:56" ht="16.5" customHeight="1" x14ac:dyDescent="0.3">
      <c r="A488" s="22"/>
      <c r="B488" s="22"/>
      <c r="C488" s="22"/>
      <c r="D488" s="22"/>
      <c r="E488" s="21"/>
      <c r="F488" s="23"/>
      <c r="G488" s="21"/>
      <c r="H488" s="21"/>
      <c r="I488" s="21"/>
      <c r="J488" s="21"/>
      <c r="K488" s="21"/>
      <c r="L488" s="21"/>
      <c r="M488" s="21"/>
      <c r="N488" s="21"/>
      <c r="O488" s="21"/>
      <c r="P488" s="21"/>
      <c r="Q488" s="21"/>
      <c r="R488" s="134"/>
      <c r="S488" s="134"/>
      <c r="T488" s="134"/>
      <c r="U488" s="134"/>
      <c r="V488" s="134"/>
      <c r="W488" s="134"/>
      <c r="X488" s="134"/>
      <c r="Y488" s="134"/>
      <c r="Z488" s="134"/>
      <c r="AA488" s="134"/>
      <c r="AB488" s="134"/>
      <c r="AC488" s="134"/>
      <c r="AD488" s="134"/>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row>
    <row r="489" spans="1:56" ht="16.5" customHeight="1" x14ac:dyDescent="0.3">
      <c r="A489" s="22"/>
      <c r="B489" s="22"/>
      <c r="C489" s="22"/>
      <c r="D489" s="22"/>
      <c r="E489" s="21"/>
      <c r="F489" s="23"/>
      <c r="G489" s="21"/>
      <c r="H489" s="21"/>
      <c r="I489" s="21"/>
      <c r="J489" s="21"/>
      <c r="K489" s="21"/>
      <c r="L489" s="21"/>
      <c r="M489" s="21"/>
      <c r="N489" s="21"/>
      <c r="O489" s="21"/>
      <c r="P489" s="21"/>
      <c r="Q489" s="21"/>
      <c r="R489" s="134"/>
      <c r="S489" s="134"/>
      <c r="T489" s="134"/>
      <c r="U489" s="134"/>
      <c r="V489" s="134"/>
      <c r="W489" s="134"/>
      <c r="X489" s="134"/>
      <c r="Y489" s="134"/>
      <c r="Z489" s="134"/>
      <c r="AA489" s="134"/>
      <c r="AB489" s="134"/>
      <c r="AC489" s="134"/>
      <c r="AD489" s="134"/>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row>
    <row r="490" spans="1:56" ht="16.5" customHeight="1" x14ac:dyDescent="0.3">
      <c r="A490" s="22"/>
      <c r="B490" s="22"/>
      <c r="C490" s="22"/>
      <c r="D490" s="22"/>
      <c r="E490" s="21"/>
      <c r="F490" s="23"/>
      <c r="G490" s="21"/>
      <c r="H490" s="21"/>
      <c r="I490" s="21"/>
      <c r="J490" s="21"/>
      <c r="K490" s="21"/>
      <c r="L490" s="21"/>
      <c r="M490" s="21"/>
      <c r="N490" s="21"/>
      <c r="O490" s="21"/>
      <c r="P490" s="21"/>
      <c r="Q490" s="21"/>
      <c r="R490" s="134"/>
      <c r="S490" s="134"/>
      <c r="T490" s="134"/>
      <c r="U490" s="134"/>
      <c r="V490" s="134"/>
      <c r="W490" s="134"/>
      <c r="X490" s="134"/>
      <c r="Y490" s="134"/>
      <c r="Z490" s="134"/>
      <c r="AA490" s="134"/>
      <c r="AB490" s="134"/>
      <c r="AC490" s="134"/>
      <c r="AD490" s="134"/>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row>
    <row r="491" spans="1:56" ht="16.5" customHeight="1" x14ac:dyDescent="0.3">
      <c r="A491" s="22"/>
      <c r="B491" s="22"/>
      <c r="C491" s="22"/>
      <c r="D491" s="22"/>
      <c r="E491" s="21"/>
      <c r="F491" s="23"/>
      <c r="G491" s="21"/>
      <c r="H491" s="21"/>
      <c r="I491" s="21"/>
      <c r="J491" s="21"/>
      <c r="K491" s="21"/>
      <c r="L491" s="21"/>
      <c r="M491" s="21"/>
      <c r="N491" s="21"/>
      <c r="O491" s="21"/>
      <c r="P491" s="21"/>
      <c r="Q491" s="21"/>
      <c r="R491" s="134"/>
      <c r="S491" s="134"/>
      <c r="T491" s="134"/>
      <c r="U491" s="134"/>
      <c r="V491" s="134"/>
      <c r="W491" s="134"/>
      <c r="X491" s="134"/>
      <c r="Y491" s="134"/>
      <c r="Z491" s="134"/>
      <c r="AA491" s="134"/>
      <c r="AB491" s="134"/>
      <c r="AC491" s="134"/>
      <c r="AD491" s="134"/>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row>
    <row r="492" spans="1:56" ht="16.5" customHeight="1" x14ac:dyDescent="0.3">
      <c r="A492" s="22"/>
      <c r="B492" s="22"/>
      <c r="C492" s="22"/>
      <c r="D492" s="22"/>
      <c r="E492" s="21"/>
      <c r="F492" s="23"/>
      <c r="G492" s="21"/>
      <c r="H492" s="21"/>
      <c r="I492" s="21"/>
      <c r="J492" s="21"/>
      <c r="K492" s="21"/>
      <c r="L492" s="21"/>
      <c r="M492" s="21"/>
      <c r="N492" s="21"/>
      <c r="O492" s="21"/>
      <c r="P492" s="21"/>
      <c r="Q492" s="21"/>
      <c r="R492" s="134"/>
      <c r="S492" s="134"/>
      <c r="T492" s="134"/>
      <c r="U492" s="134"/>
      <c r="V492" s="134"/>
      <c r="W492" s="134"/>
      <c r="X492" s="134"/>
      <c r="Y492" s="134"/>
      <c r="Z492" s="134"/>
      <c r="AA492" s="134"/>
      <c r="AB492" s="134"/>
      <c r="AC492" s="134"/>
      <c r="AD492" s="134"/>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row>
    <row r="493" spans="1:56" ht="16.5" customHeight="1" x14ac:dyDescent="0.3">
      <c r="A493" s="22"/>
      <c r="B493" s="22"/>
      <c r="C493" s="22"/>
      <c r="D493" s="22"/>
      <c r="E493" s="21"/>
      <c r="F493" s="23"/>
      <c r="G493" s="21"/>
      <c r="H493" s="21"/>
      <c r="I493" s="21"/>
      <c r="J493" s="21"/>
      <c r="K493" s="21"/>
      <c r="L493" s="21"/>
      <c r="M493" s="21"/>
      <c r="N493" s="21"/>
      <c r="O493" s="21"/>
      <c r="P493" s="21"/>
      <c r="Q493" s="21"/>
      <c r="R493" s="134"/>
      <c r="S493" s="134"/>
      <c r="T493" s="134"/>
      <c r="U493" s="134"/>
      <c r="V493" s="134"/>
      <c r="W493" s="134"/>
      <c r="X493" s="134"/>
      <c r="Y493" s="134"/>
      <c r="Z493" s="134"/>
      <c r="AA493" s="134"/>
      <c r="AB493" s="134"/>
      <c r="AC493" s="134"/>
      <c r="AD493" s="134"/>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row>
    <row r="494" spans="1:56" ht="16.5" customHeight="1" x14ac:dyDescent="0.3">
      <c r="A494" s="22"/>
      <c r="B494" s="22"/>
      <c r="C494" s="22"/>
      <c r="D494" s="22"/>
      <c r="E494" s="21"/>
      <c r="F494" s="23"/>
      <c r="G494" s="21"/>
      <c r="H494" s="21"/>
      <c r="I494" s="21"/>
      <c r="J494" s="21"/>
      <c r="K494" s="21"/>
      <c r="L494" s="21"/>
      <c r="M494" s="21"/>
      <c r="N494" s="21"/>
      <c r="O494" s="21"/>
      <c r="P494" s="21"/>
      <c r="Q494" s="21"/>
      <c r="R494" s="134"/>
      <c r="S494" s="134"/>
      <c r="T494" s="134"/>
      <c r="U494" s="134"/>
      <c r="V494" s="134"/>
      <c r="W494" s="134"/>
      <c r="X494" s="134"/>
      <c r="Y494" s="134"/>
      <c r="Z494" s="134"/>
      <c r="AA494" s="134"/>
      <c r="AB494" s="134"/>
      <c r="AC494" s="134"/>
      <c r="AD494" s="134"/>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row>
    <row r="495" spans="1:56" ht="16.5" customHeight="1" x14ac:dyDescent="0.3">
      <c r="A495" s="22"/>
      <c r="B495" s="22"/>
      <c r="C495" s="22"/>
      <c r="D495" s="22"/>
      <c r="E495" s="21"/>
      <c r="F495" s="23"/>
      <c r="G495" s="21"/>
      <c r="H495" s="21"/>
      <c r="I495" s="21"/>
      <c r="J495" s="21"/>
      <c r="K495" s="21"/>
      <c r="L495" s="21"/>
      <c r="M495" s="21"/>
      <c r="N495" s="21"/>
      <c r="O495" s="21"/>
      <c r="P495" s="21"/>
      <c r="Q495" s="21"/>
      <c r="R495" s="134"/>
      <c r="S495" s="134"/>
      <c r="T495" s="134"/>
      <c r="U495" s="134"/>
      <c r="V495" s="134"/>
      <c r="W495" s="134"/>
      <c r="X495" s="134"/>
      <c r="Y495" s="134"/>
      <c r="Z495" s="134"/>
      <c r="AA495" s="134"/>
      <c r="AB495" s="134"/>
      <c r="AC495" s="134"/>
      <c r="AD495" s="134"/>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row>
    <row r="496" spans="1:56" ht="16.5" customHeight="1" x14ac:dyDescent="0.3">
      <c r="A496" s="22"/>
      <c r="B496" s="22"/>
      <c r="C496" s="22"/>
      <c r="D496" s="22"/>
      <c r="E496" s="21"/>
      <c r="F496" s="23"/>
      <c r="G496" s="21"/>
      <c r="H496" s="21"/>
      <c r="I496" s="21"/>
      <c r="J496" s="21"/>
      <c r="K496" s="21"/>
      <c r="L496" s="21"/>
      <c r="M496" s="21"/>
      <c r="N496" s="21"/>
      <c r="O496" s="21"/>
      <c r="P496" s="21"/>
      <c r="Q496" s="21"/>
      <c r="R496" s="134"/>
      <c r="S496" s="134"/>
      <c r="T496" s="134"/>
      <c r="U496" s="134"/>
      <c r="V496" s="134"/>
      <c r="W496" s="134"/>
      <c r="X496" s="134"/>
      <c r="Y496" s="134"/>
      <c r="Z496" s="134"/>
      <c r="AA496" s="134"/>
      <c r="AB496" s="134"/>
      <c r="AC496" s="134"/>
      <c r="AD496" s="134"/>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row>
    <row r="497" spans="1:56" ht="16.5" customHeight="1" x14ac:dyDescent="0.3">
      <c r="A497" s="22"/>
      <c r="B497" s="22"/>
      <c r="C497" s="22"/>
      <c r="D497" s="22"/>
      <c r="E497" s="21"/>
      <c r="F497" s="23"/>
      <c r="G497" s="21"/>
      <c r="H497" s="21"/>
      <c r="I497" s="21"/>
      <c r="J497" s="21"/>
      <c r="K497" s="21"/>
      <c r="L497" s="21"/>
      <c r="M497" s="21"/>
      <c r="N497" s="21"/>
      <c r="O497" s="21"/>
      <c r="P497" s="21"/>
      <c r="Q497" s="21"/>
      <c r="R497" s="134"/>
      <c r="S497" s="134"/>
      <c r="T497" s="134"/>
      <c r="U497" s="134"/>
      <c r="V497" s="134"/>
      <c r="W497" s="134"/>
      <c r="X497" s="134"/>
      <c r="Y497" s="134"/>
      <c r="Z497" s="134"/>
      <c r="AA497" s="134"/>
      <c r="AB497" s="134"/>
      <c r="AC497" s="134"/>
      <c r="AD497" s="134"/>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row>
    <row r="498" spans="1:56" ht="16.5" customHeight="1" x14ac:dyDescent="0.3">
      <c r="A498" s="22"/>
      <c r="B498" s="22"/>
      <c r="C498" s="22"/>
      <c r="D498" s="22"/>
      <c r="E498" s="21"/>
      <c r="F498" s="23"/>
      <c r="G498" s="21"/>
      <c r="H498" s="21"/>
      <c r="I498" s="21"/>
      <c r="J498" s="21"/>
      <c r="K498" s="21"/>
      <c r="L498" s="21"/>
      <c r="M498" s="21"/>
      <c r="N498" s="21"/>
      <c r="O498" s="21"/>
      <c r="P498" s="21"/>
      <c r="Q498" s="21"/>
      <c r="R498" s="134"/>
      <c r="S498" s="134"/>
      <c r="T498" s="134"/>
      <c r="U498" s="134"/>
      <c r="V498" s="134"/>
      <c r="W498" s="134"/>
      <c r="X498" s="134"/>
      <c r="Y498" s="134"/>
      <c r="Z498" s="134"/>
      <c r="AA498" s="134"/>
      <c r="AB498" s="134"/>
      <c r="AC498" s="134"/>
      <c r="AD498" s="134"/>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row>
    <row r="499" spans="1:56" ht="16.5" customHeight="1" x14ac:dyDescent="0.3">
      <c r="A499" s="22"/>
      <c r="B499" s="22"/>
      <c r="C499" s="22"/>
      <c r="D499" s="22"/>
      <c r="E499" s="21"/>
      <c r="F499" s="23"/>
      <c r="G499" s="21"/>
      <c r="H499" s="21"/>
      <c r="I499" s="21"/>
      <c r="J499" s="21"/>
      <c r="K499" s="21"/>
      <c r="L499" s="21"/>
      <c r="M499" s="21"/>
      <c r="N499" s="21"/>
      <c r="O499" s="21"/>
      <c r="P499" s="21"/>
      <c r="Q499" s="21"/>
      <c r="R499" s="134"/>
      <c r="S499" s="134"/>
      <c r="T499" s="134"/>
      <c r="U499" s="134"/>
      <c r="V499" s="134"/>
      <c r="W499" s="134"/>
      <c r="X499" s="134"/>
      <c r="Y499" s="134"/>
      <c r="Z499" s="134"/>
      <c r="AA499" s="134"/>
      <c r="AB499" s="134"/>
      <c r="AC499" s="134"/>
      <c r="AD499" s="134"/>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row>
    <row r="500" spans="1:56" ht="16.5" customHeight="1" x14ac:dyDescent="0.3">
      <c r="A500" s="22"/>
      <c r="B500" s="22"/>
      <c r="C500" s="22"/>
      <c r="D500" s="22"/>
      <c r="E500" s="21"/>
      <c r="F500" s="23"/>
      <c r="G500" s="21"/>
      <c r="H500" s="21"/>
      <c r="I500" s="21"/>
      <c r="J500" s="21"/>
      <c r="K500" s="21"/>
      <c r="L500" s="21"/>
      <c r="M500" s="21"/>
      <c r="N500" s="21"/>
      <c r="O500" s="21"/>
      <c r="P500" s="21"/>
      <c r="Q500" s="21"/>
      <c r="R500" s="134"/>
      <c r="S500" s="134"/>
      <c r="T500" s="134"/>
      <c r="U500" s="134"/>
      <c r="V500" s="134"/>
      <c r="W500" s="134"/>
      <c r="X500" s="134"/>
      <c r="Y500" s="134"/>
      <c r="Z500" s="134"/>
      <c r="AA500" s="134"/>
      <c r="AB500" s="134"/>
      <c r="AC500" s="134"/>
      <c r="AD500" s="134"/>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row>
    <row r="501" spans="1:56" ht="16.5" customHeight="1" x14ac:dyDescent="0.3">
      <c r="A501" s="22"/>
      <c r="B501" s="22"/>
      <c r="C501" s="22"/>
      <c r="D501" s="22"/>
      <c r="E501" s="21"/>
      <c r="F501" s="23"/>
      <c r="G501" s="21"/>
      <c r="H501" s="21"/>
      <c r="I501" s="21"/>
      <c r="J501" s="21"/>
      <c r="K501" s="21"/>
      <c r="L501" s="21"/>
      <c r="M501" s="21"/>
      <c r="N501" s="21"/>
      <c r="O501" s="21"/>
      <c r="P501" s="21"/>
      <c r="Q501" s="21"/>
      <c r="R501" s="134"/>
      <c r="S501" s="134"/>
      <c r="T501" s="134"/>
      <c r="U501" s="134"/>
      <c r="V501" s="134"/>
      <c r="W501" s="134"/>
      <c r="X501" s="134"/>
      <c r="Y501" s="134"/>
      <c r="Z501" s="134"/>
      <c r="AA501" s="134"/>
      <c r="AB501" s="134"/>
      <c r="AC501" s="134"/>
      <c r="AD501" s="134"/>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row>
    <row r="502" spans="1:56" ht="16.5" customHeight="1" x14ac:dyDescent="0.3">
      <c r="A502" s="22"/>
      <c r="B502" s="22"/>
      <c r="C502" s="22"/>
      <c r="D502" s="22"/>
      <c r="E502" s="21"/>
      <c r="F502" s="23"/>
      <c r="G502" s="21"/>
      <c r="H502" s="21"/>
      <c r="I502" s="21"/>
      <c r="J502" s="21"/>
      <c r="K502" s="21"/>
      <c r="L502" s="21"/>
      <c r="M502" s="21"/>
      <c r="N502" s="21"/>
      <c r="O502" s="21"/>
      <c r="P502" s="21"/>
      <c r="Q502" s="21"/>
      <c r="R502" s="134"/>
      <c r="S502" s="134"/>
      <c r="T502" s="134"/>
      <c r="U502" s="134"/>
      <c r="V502" s="134"/>
      <c r="W502" s="134"/>
      <c r="X502" s="134"/>
      <c r="Y502" s="134"/>
      <c r="Z502" s="134"/>
      <c r="AA502" s="134"/>
      <c r="AB502" s="134"/>
      <c r="AC502" s="134"/>
      <c r="AD502" s="134"/>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row>
    <row r="503" spans="1:56" ht="16.5" customHeight="1" x14ac:dyDescent="0.3">
      <c r="A503" s="22"/>
      <c r="B503" s="22"/>
      <c r="C503" s="22"/>
      <c r="D503" s="22"/>
      <c r="E503" s="21"/>
      <c r="F503" s="23"/>
      <c r="G503" s="21"/>
      <c r="H503" s="21"/>
      <c r="I503" s="21"/>
      <c r="J503" s="21"/>
      <c r="K503" s="21"/>
      <c r="L503" s="21"/>
      <c r="M503" s="21"/>
      <c r="N503" s="21"/>
      <c r="O503" s="21"/>
      <c r="P503" s="21"/>
      <c r="Q503" s="21"/>
      <c r="R503" s="134"/>
      <c r="S503" s="134"/>
      <c r="T503" s="134"/>
      <c r="U503" s="134"/>
      <c r="V503" s="134"/>
      <c r="W503" s="134"/>
      <c r="X503" s="134"/>
      <c r="Y503" s="134"/>
      <c r="Z503" s="134"/>
      <c r="AA503" s="134"/>
      <c r="AB503" s="134"/>
      <c r="AC503" s="134"/>
      <c r="AD503" s="134"/>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row>
    <row r="504" spans="1:56" ht="16.5" customHeight="1" x14ac:dyDescent="0.3">
      <c r="A504" s="22"/>
      <c r="B504" s="22"/>
      <c r="C504" s="22"/>
      <c r="D504" s="22"/>
      <c r="E504" s="21"/>
      <c r="F504" s="23"/>
      <c r="G504" s="21"/>
      <c r="H504" s="21"/>
      <c r="I504" s="21"/>
      <c r="J504" s="21"/>
      <c r="K504" s="21"/>
      <c r="L504" s="21"/>
      <c r="M504" s="21"/>
      <c r="N504" s="21"/>
      <c r="O504" s="21"/>
      <c r="P504" s="21"/>
      <c r="Q504" s="21"/>
      <c r="R504" s="134"/>
      <c r="S504" s="134"/>
      <c r="T504" s="134"/>
      <c r="U504" s="134"/>
      <c r="V504" s="134"/>
      <c r="W504" s="134"/>
      <c r="X504" s="134"/>
      <c r="Y504" s="134"/>
      <c r="Z504" s="134"/>
      <c r="AA504" s="134"/>
      <c r="AB504" s="134"/>
      <c r="AC504" s="134"/>
      <c r="AD504" s="134"/>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row>
    <row r="505" spans="1:56" ht="16.5" customHeight="1" x14ac:dyDescent="0.3">
      <c r="A505" s="22"/>
      <c r="B505" s="22"/>
      <c r="C505" s="22"/>
      <c r="D505" s="22"/>
      <c r="E505" s="21"/>
      <c r="F505" s="23"/>
      <c r="G505" s="21"/>
      <c r="H505" s="21"/>
      <c r="I505" s="21"/>
      <c r="J505" s="21"/>
      <c r="K505" s="21"/>
      <c r="L505" s="21"/>
      <c r="M505" s="21"/>
      <c r="N505" s="21"/>
      <c r="O505" s="21"/>
      <c r="P505" s="21"/>
      <c r="Q505" s="21"/>
      <c r="R505" s="134"/>
      <c r="S505" s="134"/>
      <c r="T505" s="134"/>
      <c r="U505" s="134"/>
      <c r="V505" s="134"/>
      <c r="W505" s="134"/>
      <c r="X505" s="134"/>
      <c r="Y505" s="134"/>
      <c r="Z505" s="134"/>
      <c r="AA505" s="134"/>
      <c r="AB505" s="134"/>
      <c r="AC505" s="134"/>
      <c r="AD505" s="134"/>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row>
    <row r="506" spans="1:56" ht="16.5" customHeight="1" x14ac:dyDescent="0.3">
      <c r="A506" s="22"/>
      <c r="B506" s="22"/>
      <c r="C506" s="22"/>
      <c r="D506" s="22"/>
      <c r="E506" s="21"/>
      <c r="F506" s="23"/>
      <c r="G506" s="21"/>
      <c r="H506" s="21"/>
      <c r="I506" s="21"/>
      <c r="J506" s="21"/>
      <c r="K506" s="21"/>
      <c r="L506" s="21"/>
      <c r="M506" s="21"/>
      <c r="N506" s="21"/>
      <c r="O506" s="21"/>
      <c r="P506" s="21"/>
      <c r="Q506" s="21"/>
      <c r="R506" s="134"/>
      <c r="S506" s="134"/>
      <c r="T506" s="134"/>
      <c r="U506" s="134"/>
      <c r="V506" s="134"/>
      <c r="W506" s="134"/>
      <c r="X506" s="134"/>
      <c r="Y506" s="134"/>
      <c r="Z506" s="134"/>
      <c r="AA506" s="134"/>
      <c r="AB506" s="134"/>
      <c r="AC506" s="134"/>
      <c r="AD506" s="134"/>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row>
    <row r="507" spans="1:56" ht="16.5" customHeight="1" x14ac:dyDescent="0.3">
      <c r="A507" s="22"/>
      <c r="B507" s="22"/>
      <c r="C507" s="22"/>
      <c r="D507" s="22"/>
      <c r="E507" s="21"/>
      <c r="F507" s="23"/>
      <c r="G507" s="21"/>
      <c r="H507" s="21"/>
      <c r="I507" s="21"/>
      <c r="J507" s="21"/>
      <c r="K507" s="21"/>
      <c r="L507" s="21"/>
      <c r="M507" s="21"/>
      <c r="N507" s="21"/>
      <c r="O507" s="21"/>
      <c r="P507" s="21"/>
      <c r="Q507" s="21"/>
      <c r="R507" s="134"/>
      <c r="S507" s="134"/>
      <c r="T507" s="134"/>
      <c r="U507" s="134"/>
      <c r="V507" s="134"/>
      <c r="W507" s="134"/>
      <c r="X507" s="134"/>
      <c r="Y507" s="134"/>
      <c r="Z507" s="134"/>
      <c r="AA507" s="134"/>
      <c r="AB507" s="134"/>
      <c r="AC507" s="134"/>
      <c r="AD507" s="134"/>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row>
    <row r="508" spans="1:56" ht="16.5" customHeight="1" x14ac:dyDescent="0.3">
      <c r="A508" s="22"/>
      <c r="B508" s="22"/>
      <c r="C508" s="22"/>
      <c r="D508" s="22"/>
      <c r="E508" s="21"/>
      <c r="F508" s="23"/>
      <c r="G508" s="21"/>
      <c r="H508" s="21"/>
      <c r="I508" s="21"/>
      <c r="J508" s="21"/>
      <c r="K508" s="21"/>
      <c r="L508" s="21"/>
      <c r="M508" s="21"/>
      <c r="N508" s="21"/>
      <c r="O508" s="21"/>
      <c r="P508" s="21"/>
      <c r="Q508" s="21"/>
      <c r="R508" s="134"/>
      <c r="S508" s="134"/>
      <c r="T508" s="134"/>
      <c r="U508" s="134"/>
      <c r="V508" s="134"/>
      <c r="W508" s="134"/>
      <c r="X508" s="134"/>
      <c r="Y508" s="134"/>
      <c r="Z508" s="134"/>
      <c r="AA508" s="134"/>
      <c r="AB508" s="134"/>
      <c r="AC508" s="134"/>
      <c r="AD508" s="134"/>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row>
    <row r="509" spans="1:56" ht="16.5" customHeight="1" x14ac:dyDescent="0.3">
      <c r="A509" s="22"/>
      <c r="B509" s="22"/>
      <c r="C509" s="22"/>
      <c r="D509" s="22"/>
      <c r="E509" s="21"/>
      <c r="F509" s="23"/>
      <c r="G509" s="21"/>
      <c r="H509" s="21"/>
      <c r="I509" s="21"/>
      <c r="J509" s="21"/>
      <c r="K509" s="21"/>
      <c r="L509" s="21"/>
      <c r="M509" s="21"/>
      <c r="N509" s="21"/>
      <c r="O509" s="21"/>
      <c r="P509" s="21"/>
      <c r="Q509" s="21"/>
      <c r="R509" s="134"/>
      <c r="S509" s="134"/>
      <c r="T509" s="134"/>
      <c r="U509" s="134"/>
      <c r="V509" s="134"/>
      <c r="W509" s="134"/>
      <c r="X509" s="134"/>
      <c r="Y509" s="134"/>
      <c r="Z509" s="134"/>
      <c r="AA509" s="134"/>
      <c r="AB509" s="134"/>
      <c r="AC509" s="134"/>
      <c r="AD509" s="134"/>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row>
    <row r="510" spans="1:56" ht="16.5" customHeight="1" x14ac:dyDescent="0.3">
      <c r="A510" s="22"/>
      <c r="B510" s="22"/>
      <c r="C510" s="22"/>
      <c r="D510" s="22"/>
      <c r="E510" s="21"/>
      <c r="F510" s="23"/>
      <c r="G510" s="21"/>
      <c r="H510" s="21"/>
      <c r="I510" s="21"/>
      <c r="J510" s="21"/>
      <c r="K510" s="21"/>
      <c r="L510" s="21"/>
      <c r="M510" s="21"/>
      <c r="N510" s="21"/>
      <c r="O510" s="21"/>
      <c r="P510" s="21"/>
      <c r="Q510" s="21"/>
      <c r="R510" s="134"/>
      <c r="S510" s="134"/>
      <c r="T510" s="134"/>
      <c r="U510" s="134"/>
      <c r="V510" s="134"/>
      <c r="W510" s="134"/>
      <c r="X510" s="134"/>
      <c r="Y510" s="134"/>
      <c r="Z510" s="134"/>
      <c r="AA510" s="134"/>
      <c r="AB510" s="134"/>
      <c r="AC510" s="134"/>
      <c r="AD510" s="134"/>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row>
    <row r="511" spans="1:56" ht="16.5" customHeight="1" x14ac:dyDescent="0.3">
      <c r="A511" s="22"/>
      <c r="B511" s="22"/>
      <c r="C511" s="22"/>
      <c r="D511" s="22"/>
      <c r="E511" s="21"/>
      <c r="F511" s="23"/>
      <c r="G511" s="21"/>
      <c r="H511" s="21"/>
      <c r="I511" s="21"/>
      <c r="J511" s="21"/>
      <c r="K511" s="21"/>
      <c r="L511" s="21"/>
      <c r="M511" s="21"/>
      <c r="N511" s="21"/>
      <c r="O511" s="21"/>
      <c r="P511" s="21"/>
      <c r="Q511" s="21"/>
      <c r="R511" s="134"/>
      <c r="S511" s="134"/>
      <c r="T511" s="134"/>
      <c r="U511" s="134"/>
      <c r="V511" s="134"/>
      <c r="W511" s="134"/>
      <c r="X511" s="134"/>
      <c r="Y511" s="134"/>
      <c r="Z511" s="134"/>
      <c r="AA511" s="134"/>
      <c r="AB511" s="134"/>
      <c r="AC511" s="134"/>
      <c r="AD511" s="134"/>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row>
    <row r="512" spans="1:56" ht="16.5" customHeight="1" x14ac:dyDescent="0.3">
      <c r="A512" s="22"/>
      <c r="B512" s="22"/>
      <c r="C512" s="22"/>
      <c r="D512" s="22"/>
      <c r="E512" s="21"/>
      <c r="F512" s="23"/>
      <c r="G512" s="21"/>
      <c r="H512" s="21"/>
      <c r="I512" s="21"/>
      <c r="J512" s="21"/>
      <c r="K512" s="21"/>
      <c r="L512" s="21"/>
      <c r="M512" s="21"/>
      <c r="N512" s="21"/>
      <c r="O512" s="21"/>
      <c r="P512" s="21"/>
      <c r="Q512" s="21"/>
      <c r="R512" s="134"/>
      <c r="S512" s="134"/>
      <c r="T512" s="134"/>
      <c r="U512" s="134"/>
      <c r="V512" s="134"/>
      <c r="W512" s="134"/>
      <c r="X512" s="134"/>
      <c r="Y512" s="134"/>
      <c r="Z512" s="134"/>
      <c r="AA512" s="134"/>
      <c r="AB512" s="134"/>
      <c r="AC512" s="134"/>
      <c r="AD512" s="134"/>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row>
    <row r="513" spans="1:56" ht="16.5" customHeight="1" x14ac:dyDescent="0.3">
      <c r="A513" s="22"/>
      <c r="B513" s="22"/>
      <c r="C513" s="22"/>
      <c r="D513" s="22"/>
      <c r="E513" s="21"/>
      <c r="F513" s="23"/>
      <c r="G513" s="21"/>
      <c r="H513" s="21"/>
      <c r="I513" s="21"/>
      <c r="J513" s="21"/>
      <c r="K513" s="21"/>
      <c r="L513" s="21"/>
      <c r="M513" s="21"/>
      <c r="N513" s="21"/>
      <c r="O513" s="21"/>
      <c r="P513" s="21"/>
      <c r="Q513" s="21"/>
      <c r="R513" s="134"/>
      <c r="S513" s="134"/>
      <c r="T513" s="134"/>
      <c r="U513" s="134"/>
      <c r="V513" s="134"/>
      <c r="W513" s="134"/>
      <c r="X513" s="134"/>
      <c r="Y513" s="134"/>
      <c r="Z513" s="134"/>
      <c r="AA513" s="134"/>
      <c r="AB513" s="134"/>
      <c r="AC513" s="134"/>
      <c r="AD513" s="134"/>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row>
    <row r="514" spans="1:56" ht="16.5" customHeight="1" x14ac:dyDescent="0.3">
      <c r="A514" s="22"/>
      <c r="B514" s="22"/>
      <c r="C514" s="22"/>
      <c r="D514" s="22"/>
      <c r="E514" s="21"/>
      <c r="F514" s="23"/>
      <c r="G514" s="21"/>
      <c r="H514" s="21"/>
      <c r="I514" s="21"/>
      <c r="J514" s="21"/>
      <c r="K514" s="21"/>
      <c r="L514" s="21"/>
      <c r="M514" s="21"/>
      <c r="N514" s="21"/>
      <c r="O514" s="21"/>
      <c r="P514" s="21"/>
      <c r="Q514" s="21"/>
      <c r="R514" s="134"/>
      <c r="S514" s="134"/>
      <c r="T514" s="134"/>
      <c r="U514" s="134"/>
      <c r="V514" s="134"/>
      <c r="W514" s="134"/>
      <c r="X514" s="134"/>
      <c r="Y514" s="134"/>
      <c r="Z514" s="134"/>
      <c r="AA514" s="134"/>
      <c r="AB514" s="134"/>
      <c r="AC514" s="134"/>
      <c r="AD514" s="134"/>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row>
    <row r="515" spans="1:56" ht="16.5" customHeight="1" x14ac:dyDescent="0.3">
      <c r="A515" s="22"/>
      <c r="B515" s="22"/>
      <c r="C515" s="22"/>
      <c r="D515" s="22"/>
      <c r="E515" s="21"/>
      <c r="F515" s="23"/>
      <c r="G515" s="21"/>
      <c r="H515" s="21"/>
      <c r="I515" s="21"/>
      <c r="J515" s="21"/>
      <c r="K515" s="21"/>
      <c r="L515" s="21"/>
      <c r="M515" s="21"/>
      <c r="N515" s="21"/>
      <c r="O515" s="21"/>
      <c r="P515" s="21"/>
      <c r="Q515" s="21"/>
      <c r="R515" s="134"/>
      <c r="S515" s="134"/>
      <c r="T515" s="134"/>
      <c r="U515" s="134"/>
      <c r="V515" s="134"/>
      <c r="W515" s="134"/>
      <c r="X515" s="134"/>
      <c r="Y515" s="134"/>
      <c r="Z515" s="134"/>
      <c r="AA515" s="134"/>
      <c r="AB515" s="134"/>
      <c r="AC515" s="134"/>
      <c r="AD515" s="134"/>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row>
    <row r="516" spans="1:56" ht="16.5" customHeight="1" x14ac:dyDescent="0.3">
      <c r="A516" s="22"/>
      <c r="B516" s="22"/>
      <c r="C516" s="22"/>
      <c r="D516" s="22"/>
      <c r="E516" s="21"/>
      <c r="F516" s="23"/>
      <c r="G516" s="21"/>
      <c r="H516" s="21"/>
      <c r="I516" s="21"/>
      <c r="J516" s="21"/>
      <c r="K516" s="21"/>
      <c r="L516" s="21"/>
      <c r="M516" s="21"/>
      <c r="N516" s="21"/>
      <c r="O516" s="21"/>
      <c r="P516" s="21"/>
      <c r="Q516" s="21"/>
      <c r="R516" s="134"/>
      <c r="S516" s="134"/>
      <c r="T516" s="134"/>
      <c r="U516" s="134"/>
      <c r="V516" s="134"/>
      <c r="W516" s="134"/>
      <c r="X516" s="134"/>
      <c r="Y516" s="134"/>
      <c r="Z516" s="134"/>
      <c r="AA516" s="134"/>
      <c r="AB516" s="134"/>
      <c r="AC516" s="134"/>
      <c r="AD516" s="134"/>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row>
    <row r="517" spans="1:56" ht="16.5" customHeight="1" x14ac:dyDescent="0.3">
      <c r="A517" s="22"/>
      <c r="B517" s="22"/>
      <c r="C517" s="22"/>
      <c r="D517" s="22"/>
      <c r="E517" s="21"/>
      <c r="F517" s="23"/>
      <c r="G517" s="21"/>
      <c r="H517" s="21"/>
      <c r="I517" s="21"/>
      <c r="J517" s="21"/>
      <c r="K517" s="21"/>
      <c r="L517" s="21"/>
      <c r="M517" s="21"/>
      <c r="N517" s="21"/>
      <c r="O517" s="21"/>
      <c r="P517" s="21"/>
      <c r="Q517" s="21"/>
      <c r="R517" s="134"/>
      <c r="S517" s="134"/>
      <c r="T517" s="134"/>
      <c r="U517" s="134"/>
      <c r="V517" s="134"/>
      <c r="W517" s="134"/>
      <c r="X517" s="134"/>
      <c r="Y517" s="134"/>
      <c r="Z517" s="134"/>
      <c r="AA517" s="134"/>
      <c r="AB517" s="134"/>
      <c r="AC517" s="134"/>
      <c r="AD517" s="134"/>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row>
    <row r="518" spans="1:56" ht="16.5" customHeight="1" x14ac:dyDescent="0.3">
      <c r="A518" s="22"/>
      <c r="B518" s="22"/>
      <c r="C518" s="22"/>
      <c r="D518" s="22"/>
      <c r="E518" s="21"/>
      <c r="F518" s="23"/>
      <c r="G518" s="21"/>
      <c r="H518" s="21"/>
      <c r="I518" s="21"/>
      <c r="J518" s="21"/>
      <c r="K518" s="21"/>
      <c r="L518" s="21"/>
      <c r="M518" s="21"/>
      <c r="N518" s="21"/>
      <c r="O518" s="21"/>
      <c r="P518" s="21"/>
      <c r="Q518" s="21"/>
      <c r="R518" s="134"/>
      <c r="S518" s="134"/>
      <c r="T518" s="134"/>
      <c r="U518" s="134"/>
      <c r="V518" s="134"/>
      <c r="W518" s="134"/>
      <c r="X518" s="134"/>
      <c r="Y518" s="134"/>
      <c r="Z518" s="134"/>
      <c r="AA518" s="134"/>
      <c r="AB518" s="134"/>
      <c r="AC518" s="134"/>
      <c r="AD518" s="134"/>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row>
    <row r="519" spans="1:56" ht="16.5" customHeight="1" x14ac:dyDescent="0.3">
      <c r="A519" s="22"/>
      <c r="B519" s="22"/>
      <c r="C519" s="22"/>
      <c r="D519" s="22"/>
      <c r="E519" s="21"/>
      <c r="F519" s="23"/>
      <c r="G519" s="21"/>
      <c r="H519" s="21"/>
      <c r="I519" s="21"/>
      <c r="J519" s="21"/>
      <c r="K519" s="21"/>
      <c r="L519" s="21"/>
      <c r="M519" s="21"/>
      <c r="N519" s="21"/>
      <c r="O519" s="21"/>
      <c r="P519" s="21"/>
      <c r="Q519" s="21"/>
      <c r="R519" s="134"/>
      <c r="S519" s="134"/>
      <c r="T519" s="134"/>
      <c r="U519" s="134"/>
      <c r="V519" s="134"/>
      <c r="W519" s="134"/>
      <c r="X519" s="134"/>
      <c r="Y519" s="134"/>
      <c r="Z519" s="134"/>
      <c r="AA519" s="134"/>
      <c r="AB519" s="134"/>
      <c r="AC519" s="134"/>
      <c r="AD519" s="134"/>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row>
    <row r="520" spans="1:56" ht="16.5" customHeight="1" x14ac:dyDescent="0.3">
      <c r="A520" s="22"/>
      <c r="B520" s="22"/>
      <c r="C520" s="22"/>
      <c r="D520" s="22"/>
      <c r="E520" s="21"/>
      <c r="F520" s="23"/>
      <c r="G520" s="21"/>
      <c r="H520" s="21"/>
      <c r="I520" s="21"/>
      <c r="J520" s="21"/>
      <c r="K520" s="21"/>
      <c r="L520" s="21"/>
      <c r="M520" s="21"/>
      <c r="N520" s="21"/>
      <c r="O520" s="21"/>
      <c r="P520" s="21"/>
      <c r="Q520" s="21"/>
      <c r="R520" s="134"/>
      <c r="S520" s="134"/>
      <c r="T520" s="134"/>
      <c r="U520" s="134"/>
      <c r="V520" s="134"/>
      <c r="W520" s="134"/>
      <c r="X520" s="134"/>
      <c r="Y520" s="134"/>
      <c r="Z520" s="134"/>
      <c r="AA520" s="134"/>
      <c r="AB520" s="134"/>
      <c r="AC520" s="134"/>
      <c r="AD520" s="134"/>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row>
    <row r="521" spans="1:56" ht="16.5" customHeight="1" x14ac:dyDescent="0.3">
      <c r="A521" s="22"/>
      <c r="B521" s="22"/>
      <c r="C521" s="22"/>
      <c r="D521" s="22"/>
      <c r="E521" s="21"/>
      <c r="F521" s="23"/>
      <c r="G521" s="21"/>
      <c r="H521" s="21"/>
      <c r="I521" s="21"/>
      <c r="J521" s="21"/>
      <c r="K521" s="21"/>
      <c r="L521" s="21"/>
      <c r="M521" s="21"/>
      <c r="N521" s="21"/>
      <c r="O521" s="21"/>
      <c r="P521" s="21"/>
      <c r="Q521" s="21"/>
      <c r="R521" s="134"/>
      <c r="S521" s="134"/>
      <c r="T521" s="134"/>
      <c r="U521" s="134"/>
      <c r="V521" s="134"/>
      <c r="W521" s="134"/>
      <c r="X521" s="134"/>
      <c r="Y521" s="134"/>
      <c r="Z521" s="134"/>
      <c r="AA521" s="134"/>
      <c r="AB521" s="134"/>
      <c r="AC521" s="134"/>
      <c r="AD521" s="134"/>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row>
    <row r="522" spans="1:56" ht="16.5" customHeight="1" x14ac:dyDescent="0.3">
      <c r="A522" s="22"/>
      <c r="B522" s="22"/>
      <c r="C522" s="22"/>
      <c r="D522" s="22"/>
      <c r="E522" s="21"/>
      <c r="F522" s="23"/>
      <c r="G522" s="21"/>
      <c r="H522" s="21"/>
      <c r="I522" s="21"/>
      <c r="J522" s="21"/>
      <c r="K522" s="21"/>
      <c r="L522" s="21"/>
      <c r="M522" s="21"/>
      <c r="N522" s="21"/>
      <c r="O522" s="21"/>
      <c r="P522" s="21"/>
      <c r="Q522" s="21"/>
      <c r="R522" s="134"/>
      <c r="S522" s="134"/>
      <c r="T522" s="134"/>
      <c r="U522" s="134"/>
      <c r="V522" s="134"/>
      <c r="W522" s="134"/>
      <c r="X522" s="134"/>
      <c r="Y522" s="134"/>
      <c r="Z522" s="134"/>
      <c r="AA522" s="134"/>
      <c r="AB522" s="134"/>
      <c r="AC522" s="134"/>
      <c r="AD522" s="134"/>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row>
    <row r="523" spans="1:56" ht="16.5" customHeight="1" x14ac:dyDescent="0.3">
      <c r="A523" s="22"/>
      <c r="B523" s="22"/>
      <c r="C523" s="22"/>
      <c r="D523" s="22"/>
      <c r="E523" s="21"/>
      <c r="F523" s="23"/>
      <c r="G523" s="21"/>
      <c r="H523" s="21"/>
      <c r="I523" s="21"/>
      <c r="J523" s="21"/>
      <c r="K523" s="21"/>
      <c r="L523" s="21"/>
      <c r="M523" s="21"/>
      <c r="N523" s="21"/>
      <c r="O523" s="21"/>
      <c r="P523" s="21"/>
      <c r="Q523" s="21"/>
      <c r="R523" s="134"/>
      <c r="S523" s="134"/>
      <c r="T523" s="134"/>
      <c r="U523" s="134"/>
      <c r="V523" s="134"/>
      <c r="W523" s="134"/>
      <c r="X523" s="134"/>
      <c r="Y523" s="134"/>
      <c r="Z523" s="134"/>
      <c r="AA523" s="134"/>
      <c r="AB523" s="134"/>
      <c r="AC523" s="134"/>
      <c r="AD523" s="134"/>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row>
    <row r="524" spans="1:56" ht="16.5" customHeight="1" x14ac:dyDescent="0.3">
      <c r="A524" s="22"/>
      <c r="B524" s="22"/>
      <c r="C524" s="22"/>
      <c r="D524" s="22"/>
      <c r="E524" s="21"/>
      <c r="F524" s="23"/>
      <c r="G524" s="21"/>
      <c r="H524" s="21"/>
      <c r="I524" s="21"/>
      <c r="J524" s="21"/>
      <c r="K524" s="21"/>
      <c r="L524" s="21"/>
      <c r="M524" s="21"/>
      <c r="N524" s="21"/>
      <c r="O524" s="21"/>
      <c r="P524" s="21"/>
      <c r="Q524" s="21"/>
      <c r="R524" s="134"/>
      <c r="S524" s="134"/>
      <c r="T524" s="134"/>
      <c r="U524" s="134"/>
      <c r="V524" s="134"/>
      <c r="W524" s="134"/>
      <c r="X524" s="134"/>
      <c r="Y524" s="134"/>
      <c r="Z524" s="134"/>
      <c r="AA524" s="134"/>
      <c r="AB524" s="134"/>
      <c r="AC524" s="134"/>
      <c r="AD524" s="134"/>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row>
    <row r="525" spans="1:56" ht="16.5" customHeight="1" x14ac:dyDescent="0.3">
      <c r="A525" s="22"/>
      <c r="B525" s="22"/>
      <c r="C525" s="22"/>
      <c r="D525" s="22"/>
      <c r="E525" s="21"/>
      <c r="F525" s="23"/>
      <c r="G525" s="21"/>
      <c r="H525" s="21"/>
      <c r="I525" s="21"/>
      <c r="J525" s="21"/>
      <c r="K525" s="21"/>
      <c r="L525" s="21"/>
      <c r="M525" s="21"/>
      <c r="N525" s="21"/>
      <c r="O525" s="21"/>
      <c r="P525" s="21"/>
      <c r="Q525" s="21"/>
      <c r="R525" s="134"/>
      <c r="S525" s="134"/>
      <c r="T525" s="134"/>
      <c r="U525" s="134"/>
      <c r="V525" s="134"/>
      <c r="W525" s="134"/>
      <c r="X525" s="134"/>
      <c r="Y525" s="134"/>
      <c r="Z525" s="134"/>
      <c r="AA525" s="134"/>
      <c r="AB525" s="134"/>
      <c r="AC525" s="134"/>
      <c r="AD525" s="134"/>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row>
    <row r="526" spans="1:56" ht="16.5" customHeight="1" x14ac:dyDescent="0.3">
      <c r="A526" s="22"/>
      <c r="B526" s="22"/>
      <c r="C526" s="22"/>
      <c r="D526" s="22"/>
      <c r="E526" s="21"/>
      <c r="F526" s="23"/>
      <c r="G526" s="21"/>
      <c r="H526" s="21"/>
      <c r="I526" s="21"/>
      <c r="J526" s="21"/>
      <c r="K526" s="21"/>
      <c r="L526" s="21"/>
      <c r="M526" s="21"/>
      <c r="N526" s="21"/>
      <c r="O526" s="21"/>
      <c r="P526" s="21"/>
      <c r="Q526" s="21"/>
      <c r="R526" s="134"/>
      <c r="S526" s="134"/>
      <c r="T526" s="134"/>
      <c r="U526" s="134"/>
      <c r="V526" s="134"/>
      <c r="W526" s="134"/>
      <c r="X526" s="134"/>
      <c r="Y526" s="134"/>
      <c r="Z526" s="134"/>
      <c r="AA526" s="134"/>
      <c r="AB526" s="134"/>
      <c r="AC526" s="134"/>
      <c r="AD526" s="134"/>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row>
    <row r="527" spans="1:56" ht="16.5" customHeight="1" x14ac:dyDescent="0.3">
      <c r="A527" s="22"/>
      <c r="B527" s="22"/>
      <c r="C527" s="22"/>
      <c r="D527" s="22"/>
      <c r="E527" s="21"/>
      <c r="F527" s="23"/>
      <c r="G527" s="21"/>
      <c r="H527" s="21"/>
      <c r="I527" s="21"/>
      <c r="J527" s="21"/>
      <c r="K527" s="21"/>
      <c r="L527" s="21"/>
      <c r="M527" s="21"/>
      <c r="N527" s="21"/>
      <c r="O527" s="21"/>
      <c r="P527" s="21"/>
      <c r="Q527" s="21"/>
      <c r="R527" s="134"/>
      <c r="S527" s="134"/>
      <c r="T527" s="134"/>
      <c r="U527" s="134"/>
      <c r="V527" s="134"/>
      <c r="W527" s="134"/>
      <c r="X527" s="134"/>
      <c r="Y527" s="134"/>
      <c r="Z527" s="134"/>
      <c r="AA527" s="134"/>
      <c r="AB527" s="134"/>
      <c r="AC527" s="134"/>
      <c r="AD527" s="134"/>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row>
    <row r="528" spans="1:56" ht="16.5" customHeight="1" x14ac:dyDescent="0.3">
      <c r="A528" s="22"/>
      <c r="B528" s="22"/>
      <c r="C528" s="22"/>
      <c r="D528" s="22"/>
      <c r="E528" s="21"/>
      <c r="F528" s="23"/>
      <c r="G528" s="21"/>
      <c r="H528" s="21"/>
      <c r="I528" s="21"/>
      <c r="J528" s="21"/>
      <c r="K528" s="21"/>
      <c r="L528" s="21"/>
      <c r="M528" s="21"/>
      <c r="N528" s="21"/>
      <c r="O528" s="21"/>
      <c r="P528" s="21"/>
      <c r="Q528" s="21"/>
      <c r="R528" s="134"/>
      <c r="S528" s="134"/>
      <c r="T528" s="134"/>
      <c r="U528" s="134"/>
      <c r="V528" s="134"/>
      <c r="W528" s="134"/>
      <c r="X528" s="134"/>
      <c r="Y528" s="134"/>
      <c r="Z528" s="134"/>
      <c r="AA528" s="134"/>
      <c r="AB528" s="134"/>
      <c r="AC528" s="134"/>
      <c r="AD528" s="134"/>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row>
    <row r="529" spans="1:56" ht="16.5" customHeight="1" x14ac:dyDescent="0.3">
      <c r="A529" s="22"/>
      <c r="B529" s="22"/>
      <c r="C529" s="22"/>
      <c r="D529" s="22"/>
      <c r="E529" s="21"/>
      <c r="F529" s="23"/>
      <c r="G529" s="21"/>
      <c r="H529" s="21"/>
      <c r="I529" s="21"/>
      <c r="J529" s="21"/>
      <c r="K529" s="21"/>
      <c r="L529" s="21"/>
      <c r="M529" s="21"/>
      <c r="N529" s="21"/>
      <c r="O529" s="21"/>
      <c r="P529" s="21"/>
      <c r="Q529" s="21"/>
      <c r="R529" s="134"/>
      <c r="S529" s="134"/>
      <c r="T529" s="134"/>
      <c r="U529" s="134"/>
      <c r="V529" s="134"/>
      <c r="W529" s="134"/>
      <c r="X529" s="134"/>
      <c r="Y529" s="134"/>
      <c r="Z529" s="134"/>
      <c r="AA529" s="134"/>
      <c r="AB529" s="134"/>
      <c r="AC529" s="134"/>
      <c r="AD529" s="134"/>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row>
    <row r="530" spans="1:56" ht="16.5" customHeight="1" x14ac:dyDescent="0.3">
      <c r="A530" s="22"/>
      <c r="B530" s="22"/>
      <c r="C530" s="22"/>
      <c r="D530" s="22"/>
      <c r="E530" s="21"/>
      <c r="F530" s="23"/>
      <c r="G530" s="21"/>
      <c r="H530" s="21"/>
      <c r="I530" s="21"/>
      <c r="J530" s="21"/>
      <c r="K530" s="21"/>
      <c r="L530" s="21"/>
      <c r="M530" s="21"/>
      <c r="N530" s="21"/>
      <c r="O530" s="21"/>
      <c r="P530" s="21"/>
      <c r="Q530" s="21"/>
      <c r="R530" s="134"/>
      <c r="S530" s="134"/>
      <c r="T530" s="134"/>
      <c r="U530" s="134"/>
      <c r="V530" s="134"/>
      <c r="W530" s="134"/>
      <c r="X530" s="134"/>
      <c r="Y530" s="134"/>
      <c r="Z530" s="134"/>
      <c r="AA530" s="134"/>
      <c r="AB530" s="134"/>
      <c r="AC530" s="134"/>
      <c r="AD530" s="134"/>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row>
    <row r="531" spans="1:56" ht="16.5" customHeight="1" x14ac:dyDescent="0.3">
      <c r="A531" s="22"/>
      <c r="B531" s="22"/>
      <c r="C531" s="22"/>
      <c r="D531" s="22"/>
      <c r="E531" s="21"/>
      <c r="F531" s="23"/>
      <c r="G531" s="21"/>
      <c r="H531" s="21"/>
      <c r="I531" s="21"/>
      <c r="J531" s="21"/>
      <c r="K531" s="21"/>
      <c r="L531" s="21"/>
      <c r="M531" s="21"/>
      <c r="N531" s="21"/>
      <c r="O531" s="21"/>
      <c r="P531" s="21"/>
      <c r="Q531" s="21"/>
      <c r="R531" s="134"/>
      <c r="S531" s="134"/>
      <c r="T531" s="134"/>
      <c r="U531" s="134"/>
      <c r="V531" s="134"/>
      <c r="W531" s="134"/>
      <c r="X531" s="134"/>
      <c r="Y531" s="134"/>
      <c r="Z531" s="134"/>
      <c r="AA531" s="134"/>
      <c r="AB531" s="134"/>
      <c r="AC531" s="134"/>
      <c r="AD531" s="134"/>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row>
    <row r="532" spans="1:56" ht="16.5" customHeight="1" x14ac:dyDescent="0.3">
      <c r="A532" s="22"/>
      <c r="B532" s="22"/>
      <c r="C532" s="22"/>
      <c r="D532" s="22"/>
      <c r="E532" s="21"/>
      <c r="F532" s="23"/>
      <c r="G532" s="21"/>
      <c r="H532" s="21"/>
      <c r="I532" s="21"/>
      <c r="J532" s="21"/>
      <c r="K532" s="21"/>
      <c r="L532" s="21"/>
      <c r="M532" s="21"/>
      <c r="N532" s="21"/>
      <c r="O532" s="21"/>
      <c r="P532" s="21"/>
      <c r="Q532" s="21"/>
      <c r="R532" s="134"/>
      <c r="S532" s="134"/>
      <c r="T532" s="134"/>
      <c r="U532" s="134"/>
      <c r="V532" s="134"/>
      <c r="W532" s="134"/>
      <c r="X532" s="134"/>
      <c r="Y532" s="134"/>
      <c r="Z532" s="134"/>
      <c r="AA532" s="134"/>
      <c r="AB532" s="134"/>
      <c r="AC532" s="134"/>
      <c r="AD532" s="134"/>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row>
    <row r="533" spans="1:56" ht="16.5" customHeight="1" x14ac:dyDescent="0.3">
      <c r="A533" s="22"/>
      <c r="B533" s="22"/>
      <c r="C533" s="22"/>
      <c r="D533" s="22"/>
      <c r="E533" s="21"/>
      <c r="F533" s="23"/>
      <c r="G533" s="21"/>
      <c r="H533" s="21"/>
      <c r="I533" s="21"/>
      <c r="J533" s="21"/>
      <c r="K533" s="21"/>
      <c r="L533" s="21"/>
      <c r="M533" s="21"/>
      <c r="N533" s="21"/>
      <c r="O533" s="21"/>
      <c r="P533" s="21"/>
      <c r="Q533" s="21"/>
      <c r="R533" s="134"/>
      <c r="S533" s="134"/>
      <c r="T533" s="134"/>
      <c r="U533" s="134"/>
      <c r="V533" s="134"/>
      <c r="W533" s="134"/>
      <c r="X533" s="134"/>
      <c r="Y533" s="134"/>
      <c r="Z533" s="134"/>
      <c r="AA533" s="134"/>
      <c r="AB533" s="134"/>
      <c r="AC533" s="134"/>
      <c r="AD533" s="134"/>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row>
    <row r="534" spans="1:56" ht="16.5" customHeight="1" x14ac:dyDescent="0.3">
      <c r="A534" s="22"/>
      <c r="B534" s="22"/>
      <c r="C534" s="22"/>
      <c r="D534" s="22"/>
      <c r="E534" s="21"/>
      <c r="F534" s="23"/>
      <c r="G534" s="21"/>
      <c r="H534" s="21"/>
      <c r="I534" s="21"/>
      <c r="J534" s="21"/>
      <c r="K534" s="21"/>
      <c r="L534" s="21"/>
      <c r="M534" s="21"/>
      <c r="N534" s="21"/>
      <c r="O534" s="21"/>
      <c r="P534" s="21"/>
      <c r="Q534" s="21"/>
      <c r="R534" s="134"/>
      <c r="S534" s="134"/>
      <c r="T534" s="134"/>
      <c r="U534" s="134"/>
      <c r="V534" s="134"/>
      <c r="W534" s="134"/>
      <c r="X534" s="134"/>
      <c r="Y534" s="134"/>
      <c r="Z534" s="134"/>
      <c r="AA534" s="134"/>
      <c r="AB534" s="134"/>
      <c r="AC534" s="134"/>
      <c r="AD534" s="134"/>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row>
    <row r="535" spans="1:56" ht="16.5" customHeight="1" x14ac:dyDescent="0.3">
      <c r="A535" s="22"/>
      <c r="B535" s="22"/>
      <c r="C535" s="22"/>
      <c r="D535" s="22"/>
      <c r="E535" s="21"/>
      <c r="F535" s="23"/>
      <c r="G535" s="21"/>
      <c r="H535" s="21"/>
      <c r="I535" s="21"/>
      <c r="J535" s="21"/>
      <c r="K535" s="21"/>
      <c r="L535" s="21"/>
      <c r="M535" s="21"/>
      <c r="N535" s="21"/>
      <c r="O535" s="21"/>
      <c r="P535" s="21"/>
      <c r="Q535" s="21"/>
      <c r="R535" s="134"/>
      <c r="S535" s="134"/>
      <c r="T535" s="134"/>
      <c r="U535" s="134"/>
      <c r="V535" s="134"/>
      <c r="W535" s="134"/>
      <c r="X535" s="134"/>
      <c r="Y535" s="134"/>
      <c r="Z535" s="134"/>
      <c r="AA535" s="134"/>
      <c r="AB535" s="134"/>
      <c r="AC535" s="134"/>
      <c r="AD535" s="134"/>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row>
    <row r="536" spans="1:56" ht="16.5" customHeight="1" x14ac:dyDescent="0.3">
      <c r="A536" s="22"/>
      <c r="B536" s="22"/>
      <c r="C536" s="22"/>
      <c r="D536" s="22"/>
      <c r="E536" s="21"/>
      <c r="F536" s="23"/>
      <c r="G536" s="21"/>
      <c r="H536" s="21"/>
      <c r="I536" s="21"/>
      <c r="J536" s="21"/>
      <c r="K536" s="21"/>
      <c r="L536" s="21"/>
      <c r="M536" s="21"/>
      <c r="N536" s="21"/>
      <c r="O536" s="21"/>
      <c r="P536" s="21"/>
      <c r="Q536" s="21"/>
      <c r="R536" s="134"/>
      <c r="S536" s="134"/>
      <c r="T536" s="134"/>
      <c r="U536" s="134"/>
      <c r="V536" s="134"/>
      <c r="W536" s="134"/>
      <c r="X536" s="134"/>
      <c r="Y536" s="134"/>
      <c r="Z536" s="134"/>
      <c r="AA536" s="134"/>
      <c r="AB536" s="134"/>
      <c r="AC536" s="134"/>
      <c r="AD536" s="134"/>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row>
    <row r="537" spans="1:56" ht="16.5" customHeight="1" x14ac:dyDescent="0.3">
      <c r="A537" s="22"/>
      <c r="B537" s="22"/>
      <c r="C537" s="22"/>
      <c r="D537" s="22"/>
      <c r="E537" s="21"/>
      <c r="F537" s="23"/>
      <c r="G537" s="21"/>
      <c r="H537" s="21"/>
      <c r="I537" s="21"/>
      <c r="J537" s="21"/>
      <c r="K537" s="21"/>
      <c r="L537" s="21"/>
      <c r="M537" s="21"/>
      <c r="N537" s="21"/>
      <c r="O537" s="21"/>
      <c r="P537" s="21"/>
      <c r="Q537" s="21"/>
      <c r="R537" s="134"/>
      <c r="S537" s="134"/>
      <c r="T537" s="134"/>
      <c r="U537" s="134"/>
      <c r="V537" s="134"/>
      <c r="W537" s="134"/>
      <c r="X537" s="134"/>
      <c r="Y537" s="134"/>
      <c r="Z537" s="134"/>
      <c r="AA537" s="134"/>
      <c r="AB537" s="134"/>
      <c r="AC537" s="134"/>
      <c r="AD537" s="134"/>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row>
    <row r="538" spans="1:56" ht="16.5" customHeight="1" x14ac:dyDescent="0.3">
      <c r="A538" s="22"/>
      <c r="B538" s="22"/>
      <c r="C538" s="22"/>
      <c r="D538" s="22"/>
      <c r="E538" s="21"/>
      <c r="F538" s="23"/>
      <c r="G538" s="21"/>
      <c r="H538" s="21"/>
      <c r="I538" s="21"/>
      <c r="J538" s="21"/>
      <c r="K538" s="21"/>
      <c r="L538" s="21"/>
      <c r="M538" s="21"/>
      <c r="N538" s="21"/>
      <c r="O538" s="21"/>
      <c r="P538" s="21"/>
      <c r="Q538" s="21"/>
      <c r="R538" s="134"/>
      <c r="S538" s="134"/>
      <c r="T538" s="134"/>
      <c r="U538" s="134"/>
      <c r="V538" s="134"/>
      <c r="W538" s="134"/>
      <c r="X538" s="134"/>
      <c r="Y538" s="134"/>
      <c r="Z538" s="134"/>
      <c r="AA538" s="134"/>
      <c r="AB538" s="134"/>
      <c r="AC538" s="134"/>
      <c r="AD538" s="134"/>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row>
    <row r="539" spans="1:56" ht="16.5" customHeight="1" x14ac:dyDescent="0.3">
      <c r="A539" s="22"/>
      <c r="B539" s="22"/>
      <c r="C539" s="22"/>
      <c r="D539" s="22"/>
      <c r="E539" s="21"/>
      <c r="F539" s="23"/>
      <c r="G539" s="21"/>
      <c r="H539" s="21"/>
      <c r="I539" s="21"/>
      <c r="J539" s="21"/>
      <c r="K539" s="21"/>
      <c r="L539" s="21"/>
      <c r="M539" s="21"/>
      <c r="N539" s="21"/>
      <c r="O539" s="21"/>
      <c r="P539" s="21"/>
      <c r="Q539" s="21"/>
      <c r="R539" s="134"/>
      <c r="S539" s="134"/>
      <c r="T539" s="134"/>
      <c r="U539" s="134"/>
      <c r="V539" s="134"/>
      <c r="W539" s="134"/>
      <c r="X539" s="134"/>
      <c r="Y539" s="134"/>
      <c r="Z539" s="134"/>
      <c r="AA539" s="134"/>
      <c r="AB539" s="134"/>
      <c r="AC539" s="134"/>
      <c r="AD539" s="134"/>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row>
    <row r="540" spans="1:56" ht="16.5" customHeight="1" x14ac:dyDescent="0.3">
      <c r="A540" s="22"/>
      <c r="B540" s="22"/>
      <c r="C540" s="22"/>
      <c r="D540" s="22"/>
      <c r="E540" s="21"/>
      <c r="F540" s="23"/>
      <c r="G540" s="21"/>
      <c r="H540" s="21"/>
      <c r="I540" s="21"/>
      <c r="J540" s="21"/>
      <c r="K540" s="21"/>
      <c r="L540" s="21"/>
      <c r="M540" s="21"/>
      <c r="N540" s="21"/>
      <c r="O540" s="21"/>
      <c r="P540" s="21"/>
      <c r="Q540" s="21"/>
      <c r="R540" s="134"/>
      <c r="S540" s="134"/>
      <c r="T540" s="134"/>
      <c r="U540" s="134"/>
      <c r="V540" s="134"/>
      <c r="W540" s="134"/>
      <c r="X540" s="134"/>
      <c r="Y540" s="134"/>
      <c r="Z540" s="134"/>
      <c r="AA540" s="134"/>
      <c r="AB540" s="134"/>
      <c r="AC540" s="134"/>
      <c r="AD540" s="134"/>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row>
    <row r="541" spans="1:56" ht="16.5" customHeight="1" x14ac:dyDescent="0.3">
      <c r="A541" s="22"/>
      <c r="B541" s="22"/>
      <c r="C541" s="22"/>
      <c r="D541" s="22"/>
      <c r="E541" s="21"/>
      <c r="F541" s="23"/>
      <c r="G541" s="21"/>
      <c r="H541" s="21"/>
      <c r="I541" s="21"/>
      <c r="J541" s="21"/>
      <c r="K541" s="21"/>
      <c r="L541" s="21"/>
      <c r="M541" s="21"/>
      <c r="N541" s="21"/>
      <c r="O541" s="21"/>
      <c r="P541" s="21"/>
      <c r="Q541" s="21"/>
      <c r="R541" s="134"/>
      <c r="S541" s="134"/>
      <c r="T541" s="134"/>
      <c r="U541" s="134"/>
      <c r="V541" s="134"/>
      <c r="W541" s="134"/>
      <c r="X541" s="134"/>
      <c r="Y541" s="134"/>
      <c r="Z541" s="134"/>
      <c r="AA541" s="134"/>
      <c r="AB541" s="134"/>
      <c r="AC541" s="134"/>
      <c r="AD541" s="134"/>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row>
    <row r="542" spans="1:56" ht="16.5" customHeight="1" x14ac:dyDescent="0.3">
      <c r="A542" s="22"/>
      <c r="B542" s="22"/>
      <c r="C542" s="22"/>
      <c r="D542" s="22"/>
      <c r="E542" s="21"/>
      <c r="F542" s="23"/>
      <c r="G542" s="21"/>
      <c r="H542" s="21"/>
      <c r="I542" s="21"/>
      <c r="J542" s="21"/>
      <c r="K542" s="21"/>
      <c r="L542" s="21"/>
      <c r="M542" s="21"/>
      <c r="N542" s="21"/>
      <c r="O542" s="21"/>
      <c r="P542" s="21"/>
      <c r="Q542" s="21"/>
      <c r="R542" s="134"/>
      <c r="S542" s="134"/>
      <c r="T542" s="134"/>
      <c r="U542" s="134"/>
      <c r="V542" s="134"/>
      <c r="W542" s="134"/>
      <c r="X542" s="134"/>
      <c r="Y542" s="134"/>
      <c r="Z542" s="134"/>
      <c r="AA542" s="134"/>
      <c r="AB542" s="134"/>
      <c r="AC542" s="134"/>
      <c r="AD542" s="134"/>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row>
    <row r="543" spans="1:56" ht="16.5" customHeight="1" x14ac:dyDescent="0.3">
      <c r="A543" s="22"/>
      <c r="B543" s="22"/>
      <c r="C543" s="22"/>
      <c r="D543" s="22"/>
      <c r="E543" s="21"/>
      <c r="F543" s="23"/>
      <c r="G543" s="21"/>
      <c r="H543" s="21"/>
      <c r="I543" s="21"/>
      <c r="J543" s="21"/>
      <c r="K543" s="21"/>
      <c r="L543" s="21"/>
      <c r="M543" s="21"/>
      <c r="N543" s="21"/>
      <c r="O543" s="21"/>
      <c r="P543" s="21"/>
      <c r="Q543" s="21"/>
      <c r="R543" s="134"/>
      <c r="S543" s="134"/>
      <c r="T543" s="134"/>
      <c r="U543" s="134"/>
      <c r="V543" s="134"/>
      <c r="W543" s="134"/>
      <c r="X543" s="134"/>
      <c r="Y543" s="134"/>
      <c r="Z543" s="134"/>
      <c r="AA543" s="134"/>
      <c r="AB543" s="134"/>
      <c r="AC543" s="134"/>
      <c r="AD543" s="134"/>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row>
    <row r="544" spans="1:56" ht="16.5" customHeight="1" x14ac:dyDescent="0.3">
      <c r="A544" s="22"/>
      <c r="B544" s="22"/>
      <c r="C544" s="22"/>
      <c r="D544" s="22"/>
      <c r="E544" s="21"/>
      <c r="F544" s="23"/>
      <c r="G544" s="21"/>
      <c r="H544" s="21"/>
      <c r="I544" s="21"/>
      <c r="J544" s="21"/>
      <c r="K544" s="21"/>
      <c r="L544" s="21"/>
      <c r="M544" s="21"/>
      <c r="N544" s="21"/>
      <c r="O544" s="21"/>
      <c r="P544" s="21"/>
      <c r="Q544" s="21"/>
      <c r="R544" s="134"/>
      <c r="S544" s="134"/>
      <c r="T544" s="134"/>
      <c r="U544" s="134"/>
      <c r="V544" s="134"/>
      <c r="W544" s="134"/>
      <c r="X544" s="134"/>
      <c r="Y544" s="134"/>
      <c r="Z544" s="134"/>
      <c r="AA544" s="134"/>
      <c r="AB544" s="134"/>
      <c r="AC544" s="134"/>
      <c r="AD544" s="134"/>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row>
    <row r="545" spans="1:56" ht="16.5" customHeight="1" x14ac:dyDescent="0.3">
      <c r="A545" s="22"/>
      <c r="B545" s="22"/>
      <c r="C545" s="22"/>
      <c r="D545" s="22"/>
      <c r="E545" s="21"/>
      <c r="F545" s="23"/>
      <c r="G545" s="21"/>
      <c r="H545" s="21"/>
      <c r="I545" s="21"/>
      <c r="J545" s="21"/>
      <c r="K545" s="21"/>
      <c r="L545" s="21"/>
      <c r="M545" s="21"/>
      <c r="N545" s="21"/>
      <c r="O545" s="21"/>
      <c r="P545" s="21"/>
      <c r="Q545" s="21"/>
      <c r="R545" s="134"/>
      <c r="S545" s="134"/>
      <c r="T545" s="134"/>
      <c r="U545" s="134"/>
      <c r="V545" s="134"/>
      <c r="W545" s="134"/>
      <c r="X545" s="134"/>
      <c r="Y545" s="134"/>
      <c r="Z545" s="134"/>
      <c r="AA545" s="134"/>
      <c r="AB545" s="134"/>
      <c r="AC545" s="134"/>
      <c r="AD545" s="134"/>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row>
    <row r="546" spans="1:56" ht="16.5" customHeight="1" x14ac:dyDescent="0.3">
      <c r="A546" s="22"/>
      <c r="B546" s="22"/>
      <c r="C546" s="22"/>
      <c r="D546" s="22"/>
      <c r="E546" s="21"/>
      <c r="F546" s="23"/>
      <c r="G546" s="21"/>
      <c r="H546" s="21"/>
      <c r="I546" s="21"/>
      <c r="J546" s="21"/>
      <c r="K546" s="21"/>
      <c r="L546" s="21"/>
      <c r="M546" s="21"/>
      <c r="N546" s="21"/>
      <c r="O546" s="21"/>
      <c r="P546" s="21"/>
      <c r="Q546" s="21"/>
      <c r="R546" s="134"/>
      <c r="S546" s="134"/>
      <c r="T546" s="134"/>
      <c r="U546" s="134"/>
      <c r="V546" s="134"/>
      <c r="W546" s="134"/>
      <c r="X546" s="134"/>
      <c r="Y546" s="134"/>
      <c r="Z546" s="134"/>
      <c r="AA546" s="134"/>
      <c r="AB546" s="134"/>
      <c r="AC546" s="134"/>
      <c r="AD546" s="134"/>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row>
    <row r="547" spans="1:56" ht="16.5" customHeight="1" x14ac:dyDescent="0.3">
      <c r="A547" s="22"/>
      <c r="B547" s="22"/>
      <c r="C547" s="22"/>
      <c r="D547" s="22"/>
      <c r="E547" s="21"/>
      <c r="F547" s="23"/>
      <c r="G547" s="21"/>
      <c r="H547" s="21"/>
      <c r="I547" s="21"/>
      <c r="J547" s="21"/>
      <c r="K547" s="21"/>
      <c r="L547" s="21"/>
      <c r="M547" s="21"/>
      <c r="N547" s="21"/>
      <c r="O547" s="21"/>
      <c r="P547" s="21"/>
      <c r="Q547" s="21"/>
      <c r="R547" s="134"/>
      <c r="S547" s="134"/>
      <c r="T547" s="134"/>
      <c r="U547" s="134"/>
      <c r="V547" s="134"/>
      <c r="W547" s="134"/>
      <c r="X547" s="134"/>
      <c r="Y547" s="134"/>
      <c r="Z547" s="134"/>
      <c r="AA547" s="134"/>
      <c r="AB547" s="134"/>
      <c r="AC547" s="134"/>
      <c r="AD547" s="134"/>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row>
    <row r="548" spans="1:56" ht="16.5" customHeight="1" x14ac:dyDescent="0.3">
      <c r="A548" s="22"/>
      <c r="B548" s="22"/>
      <c r="C548" s="22"/>
      <c r="D548" s="22"/>
      <c r="E548" s="21"/>
      <c r="F548" s="23"/>
      <c r="G548" s="21"/>
      <c r="H548" s="21"/>
      <c r="I548" s="21"/>
      <c r="J548" s="21"/>
      <c r="K548" s="21"/>
      <c r="L548" s="21"/>
      <c r="M548" s="21"/>
      <c r="N548" s="21"/>
      <c r="O548" s="21"/>
      <c r="P548" s="21"/>
      <c r="Q548" s="21"/>
      <c r="R548" s="134"/>
      <c r="S548" s="134"/>
      <c r="T548" s="134"/>
      <c r="U548" s="134"/>
      <c r="V548" s="134"/>
      <c r="W548" s="134"/>
      <c r="X548" s="134"/>
      <c r="Y548" s="134"/>
      <c r="Z548" s="134"/>
      <c r="AA548" s="134"/>
      <c r="AB548" s="134"/>
      <c r="AC548" s="134"/>
      <c r="AD548" s="134"/>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row>
    <row r="549" spans="1:56" ht="16.5" customHeight="1" x14ac:dyDescent="0.3">
      <c r="A549" s="22"/>
      <c r="B549" s="22"/>
      <c r="C549" s="22"/>
      <c r="D549" s="22"/>
      <c r="E549" s="21"/>
      <c r="F549" s="23"/>
      <c r="G549" s="21"/>
      <c r="H549" s="21"/>
      <c r="I549" s="21"/>
      <c r="J549" s="21"/>
      <c r="K549" s="21"/>
      <c r="L549" s="21"/>
      <c r="M549" s="21"/>
      <c r="N549" s="21"/>
      <c r="O549" s="21"/>
      <c r="P549" s="21"/>
      <c r="Q549" s="21"/>
      <c r="R549" s="134"/>
      <c r="S549" s="134"/>
      <c r="T549" s="134"/>
      <c r="U549" s="134"/>
      <c r="V549" s="134"/>
      <c r="W549" s="134"/>
      <c r="X549" s="134"/>
      <c r="Y549" s="134"/>
      <c r="Z549" s="134"/>
      <c r="AA549" s="134"/>
      <c r="AB549" s="134"/>
      <c r="AC549" s="134"/>
      <c r="AD549" s="134"/>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row>
    <row r="550" spans="1:56" ht="16.5" customHeight="1" x14ac:dyDescent="0.3">
      <c r="A550" s="22"/>
      <c r="B550" s="22"/>
      <c r="C550" s="22"/>
      <c r="D550" s="22"/>
      <c r="E550" s="21"/>
      <c r="F550" s="23"/>
      <c r="G550" s="21"/>
      <c r="H550" s="21"/>
      <c r="I550" s="21"/>
      <c r="J550" s="21"/>
      <c r="K550" s="21"/>
      <c r="L550" s="21"/>
      <c r="M550" s="21"/>
      <c r="N550" s="21"/>
      <c r="O550" s="21"/>
      <c r="P550" s="21"/>
      <c r="Q550" s="21"/>
      <c r="R550" s="134"/>
      <c r="S550" s="134"/>
      <c r="T550" s="134"/>
      <c r="U550" s="134"/>
      <c r="V550" s="134"/>
      <c r="W550" s="134"/>
      <c r="X550" s="134"/>
      <c r="Y550" s="134"/>
      <c r="Z550" s="134"/>
      <c r="AA550" s="134"/>
      <c r="AB550" s="134"/>
      <c r="AC550" s="134"/>
      <c r="AD550" s="134"/>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row>
    <row r="551" spans="1:56" ht="16.5" customHeight="1" x14ac:dyDescent="0.3">
      <c r="A551" s="22"/>
      <c r="B551" s="22"/>
      <c r="C551" s="22"/>
      <c r="D551" s="22"/>
      <c r="E551" s="21"/>
      <c r="F551" s="23"/>
      <c r="G551" s="21"/>
      <c r="H551" s="21"/>
      <c r="I551" s="21"/>
      <c r="J551" s="21"/>
      <c r="K551" s="21"/>
      <c r="L551" s="21"/>
      <c r="M551" s="21"/>
      <c r="N551" s="21"/>
      <c r="O551" s="21"/>
      <c r="P551" s="21"/>
      <c r="Q551" s="21"/>
      <c r="R551" s="134"/>
      <c r="S551" s="134"/>
      <c r="T551" s="134"/>
      <c r="U551" s="134"/>
      <c r="V551" s="134"/>
      <c r="W551" s="134"/>
      <c r="X551" s="134"/>
      <c r="Y551" s="134"/>
      <c r="Z551" s="134"/>
      <c r="AA551" s="134"/>
      <c r="AB551" s="134"/>
      <c r="AC551" s="134"/>
      <c r="AD551" s="134"/>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row>
    <row r="552" spans="1:56" ht="16.5" customHeight="1" x14ac:dyDescent="0.3">
      <c r="A552" s="22"/>
      <c r="B552" s="22"/>
      <c r="C552" s="22"/>
      <c r="D552" s="22"/>
      <c r="E552" s="21"/>
      <c r="F552" s="23"/>
      <c r="G552" s="21"/>
      <c r="H552" s="21"/>
      <c r="I552" s="21"/>
      <c r="J552" s="21"/>
      <c r="K552" s="21"/>
      <c r="L552" s="21"/>
      <c r="M552" s="21"/>
      <c r="N552" s="21"/>
      <c r="O552" s="21"/>
      <c r="P552" s="21"/>
      <c r="Q552" s="21"/>
      <c r="R552" s="134"/>
      <c r="S552" s="134"/>
      <c r="T552" s="134"/>
      <c r="U552" s="134"/>
      <c r="V552" s="134"/>
      <c r="W552" s="134"/>
      <c r="X552" s="134"/>
      <c r="Y552" s="134"/>
      <c r="Z552" s="134"/>
      <c r="AA552" s="134"/>
      <c r="AB552" s="134"/>
      <c r="AC552" s="134"/>
      <c r="AD552" s="134"/>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row>
    <row r="553" spans="1:56" ht="16.5" customHeight="1" x14ac:dyDescent="0.3">
      <c r="A553" s="22"/>
      <c r="B553" s="22"/>
      <c r="C553" s="22"/>
      <c r="D553" s="22"/>
      <c r="E553" s="21"/>
      <c r="F553" s="23"/>
      <c r="G553" s="21"/>
      <c r="H553" s="21"/>
      <c r="I553" s="21"/>
      <c r="J553" s="21"/>
      <c r="K553" s="21"/>
      <c r="L553" s="21"/>
      <c r="M553" s="21"/>
      <c r="N553" s="21"/>
      <c r="O553" s="21"/>
      <c r="P553" s="21"/>
      <c r="Q553" s="21"/>
      <c r="R553" s="134"/>
      <c r="S553" s="134"/>
      <c r="T553" s="134"/>
      <c r="U553" s="134"/>
      <c r="V553" s="134"/>
      <c r="W553" s="134"/>
      <c r="X553" s="134"/>
      <c r="Y553" s="134"/>
      <c r="Z553" s="134"/>
      <c r="AA553" s="134"/>
      <c r="AB553" s="134"/>
      <c r="AC553" s="134"/>
      <c r="AD553" s="134"/>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row>
    <row r="554" spans="1:56" ht="16.5" customHeight="1" x14ac:dyDescent="0.3">
      <c r="A554" s="22"/>
      <c r="B554" s="22"/>
      <c r="C554" s="22"/>
      <c r="D554" s="22"/>
      <c r="E554" s="21"/>
      <c r="F554" s="23"/>
      <c r="G554" s="21"/>
      <c r="H554" s="21"/>
      <c r="I554" s="21"/>
      <c r="J554" s="21"/>
      <c r="K554" s="21"/>
      <c r="L554" s="21"/>
      <c r="M554" s="21"/>
      <c r="N554" s="21"/>
      <c r="O554" s="21"/>
      <c r="P554" s="21"/>
      <c r="Q554" s="21"/>
      <c r="R554" s="134"/>
      <c r="S554" s="134"/>
      <c r="T554" s="134"/>
      <c r="U554" s="134"/>
      <c r="V554" s="134"/>
      <c r="W554" s="134"/>
      <c r="X554" s="134"/>
      <c r="Y554" s="134"/>
      <c r="Z554" s="134"/>
      <c r="AA554" s="134"/>
      <c r="AB554" s="134"/>
      <c r="AC554" s="134"/>
      <c r="AD554" s="134"/>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row>
    <row r="555" spans="1:56" ht="16.5" customHeight="1" x14ac:dyDescent="0.3">
      <c r="A555" s="22"/>
      <c r="B555" s="22"/>
      <c r="C555" s="22"/>
      <c r="D555" s="22"/>
      <c r="E555" s="21"/>
      <c r="F555" s="23"/>
      <c r="G555" s="21"/>
      <c r="H555" s="21"/>
      <c r="I555" s="21"/>
      <c r="J555" s="21"/>
      <c r="K555" s="21"/>
      <c r="L555" s="21"/>
      <c r="M555" s="21"/>
      <c r="N555" s="21"/>
      <c r="O555" s="21"/>
      <c r="P555" s="21"/>
      <c r="Q555" s="21"/>
      <c r="R555" s="134"/>
      <c r="S555" s="134"/>
      <c r="T555" s="134"/>
      <c r="U555" s="134"/>
      <c r="V555" s="134"/>
      <c r="W555" s="134"/>
      <c r="X555" s="134"/>
      <c r="Y555" s="134"/>
      <c r="Z555" s="134"/>
      <c r="AA555" s="134"/>
      <c r="AB555" s="134"/>
      <c r="AC555" s="134"/>
      <c r="AD555" s="134"/>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row>
    <row r="556" spans="1:56" ht="16.5" customHeight="1" x14ac:dyDescent="0.3">
      <c r="A556" s="22"/>
      <c r="B556" s="22"/>
      <c r="C556" s="22"/>
      <c r="D556" s="22"/>
      <c r="E556" s="21"/>
      <c r="F556" s="23"/>
      <c r="G556" s="21"/>
      <c r="H556" s="21"/>
      <c r="I556" s="21"/>
      <c r="J556" s="21"/>
      <c r="K556" s="21"/>
      <c r="L556" s="21"/>
      <c r="M556" s="21"/>
      <c r="N556" s="21"/>
      <c r="O556" s="21"/>
      <c r="P556" s="21"/>
      <c r="Q556" s="21"/>
      <c r="R556" s="134"/>
      <c r="S556" s="134"/>
      <c r="T556" s="134"/>
      <c r="U556" s="134"/>
      <c r="V556" s="134"/>
      <c r="W556" s="134"/>
      <c r="X556" s="134"/>
      <c r="Y556" s="134"/>
      <c r="Z556" s="134"/>
      <c r="AA556" s="134"/>
      <c r="AB556" s="134"/>
      <c r="AC556" s="134"/>
      <c r="AD556" s="134"/>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row>
    <row r="557" spans="1:56" ht="16.5" customHeight="1" x14ac:dyDescent="0.3">
      <c r="A557" s="22"/>
      <c r="B557" s="22"/>
      <c r="C557" s="22"/>
      <c r="D557" s="22"/>
      <c r="E557" s="21"/>
      <c r="F557" s="23"/>
      <c r="G557" s="21"/>
      <c r="H557" s="21"/>
      <c r="I557" s="21"/>
      <c r="J557" s="21"/>
      <c r="K557" s="21"/>
      <c r="L557" s="21"/>
      <c r="M557" s="21"/>
      <c r="N557" s="21"/>
      <c r="O557" s="21"/>
      <c r="P557" s="21"/>
      <c r="Q557" s="21"/>
      <c r="R557" s="134"/>
      <c r="S557" s="134"/>
      <c r="T557" s="134"/>
      <c r="U557" s="134"/>
      <c r="V557" s="134"/>
      <c r="W557" s="134"/>
      <c r="X557" s="134"/>
      <c r="Y557" s="134"/>
      <c r="Z557" s="134"/>
      <c r="AA557" s="134"/>
      <c r="AB557" s="134"/>
      <c r="AC557" s="134"/>
      <c r="AD557" s="134"/>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row>
    <row r="558" spans="1:56" ht="16.5" customHeight="1" x14ac:dyDescent="0.3">
      <c r="A558" s="22"/>
      <c r="B558" s="22"/>
      <c r="C558" s="22"/>
      <c r="D558" s="22"/>
      <c r="E558" s="21"/>
      <c r="F558" s="23"/>
      <c r="G558" s="21"/>
      <c r="H558" s="21"/>
      <c r="I558" s="21"/>
      <c r="J558" s="21"/>
      <c r="K558" s="21"/>
      <c r="L558" s="21"/>
      <c r="M558" s="21"/>
      <c r="N558" s="21"/>
      <c r="O558" s="21"/>
      <c r="P558" s="21"/>
      <c r="Q558" s="21"/>
      <c r="R558" s="134"/>
      <c r="S558" s="134"/>
      <c r="T558" s="134"/>
      <c r="U558" s="134"/>
      <c r="V558" s="134"/>
      <c r="W558" s="134"/>
      <c r="X558" s="134"/>
      <c r="Y558" s="134"/>
      <c r="Z558" s="134"/>
      <c r="AA558" s="134"/>
      <c r="AB558" s="134"/>
      <c r="AC558" s="134"/>
      <c r="AD558" s="134"/>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row>
    <row r="559" spans="1:56" ht="16.5" customHeight="1" x14ac:dyDescent="0.3">
      <c r="A559" s="22"/>
      <c r="B559" s="22"/>
      <c r="C559" s="22"/>
      <c r="D559" s="22"/>
      <c r="E559" s="21"/>
      <c r="F559" s="23"/>
      <c r="G559" s="21"/>
      <c r="H559" s="21"/>
      <c r="I559" s="21"/>
      <c r="J559" s="21"/>
      <c r="K559" s="21"/>
      <c r="L559" s="21"/>
      <c r="M559" s="21"/>
      <c r="N559" s="21"/>
      <c r="O559" s="21"/>
      <c r="P559" s="21"/>
      <c r="Q559" s="21"/>
      <c r="R559" s="134"/>
      <c r="S559" s="134"/>
      <c r="T559" s="134"/>
      <c r="U559" s="134"/>
      <c r="V559" s="134"/>
      <c r="W559" s="134"/>
      <c r="X559" s="134"/>
      <c r="Y559" s="134"/>
      <c r="Z559" s="134"/>
      <c r="AA559" s="134"/>
      <c r="AB559" s="134"/>
      <c r="AC559" s="134"/>
      <c r="AD559" s="134"/>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row>
    <row r="560" spans="1:56" ht="16.5" customHeight="1" x14ac:dyDescent="0.3">
      <c r="A560" s="22"/>
      <c r="B560" s="22"/>
      <c r="C560" s="22"/>
      <c r="D560" s="22"/>
      <c r="E560" s="21"/>
      <c r="F560" s="23"/>
      <c r="G560" s="21"/>
      <c r="H560" s="21"/>
      <c r="I560" s="21"/>
      <c r="J560" s="21"/>
      <c r="K560" s="21"/>
      <c r="L560" s="21"/>
      <c r="M560" s="21"/>
      <c r="N560" s="21"/>
      <c r="O560" s="21"/>
      <c r="P560" s="21"/>
      <c r="Q560" s="21"/>
      <c r="R560" s="134"/>
      <c r="S560" s="134"/>
      <c r="T560" s="134"/>
      <c r="U560" s="134"/>
      <c r="V560" s="134"/>
      <c r="W560" s="134"/>
      <c r="X560" s="134"/>
      <c r="Y560" s="134"/>
      <c r="Z560" s="134"/>
      <c r="AA560" s="134"/>
      <c r="AB560" s="134"/>
      <c r="AC560" s="134"/>
      <c r="AD560" s="134"/>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row>
    <row r="561" spans="1:56" ht="16.5" customHeight="1" x14ac:dyDescent="0.3">
      <c r="A561" s="22"/>
      <c r="B561" s="22"/>
      <c r="C561" s="22"/>
      <c r="D561" s="22"/>
      <c r="E561" s="21"/>
      <c r="F561" s="23"/>
      <c r="G561" s="21"/>
      <c r="H561" s="21"/>
      <c r="I561" s="21"/>
      <c r="J561" s="21"/>
      <c r="K561" s="21"/>
      <c r="L561" s="21"/>
      <c r="M561" s="21"/>
      <c r="N561" s="21"/>
      <c r="O561" s="21"/>
      <c r="P561" s="21"/>
      <c r="Q561" s="21"/>
      <c r="R561" s="134"/>
      <c r="S561" s="134"/>
      <c r="T561" s="134"/>
      <c r="U561" s="134"/>
      <c r="V561" s="134"/>
      <c r="W561" s="134"/>
      <c r="X561" s="134"/>
      <c r="Y561" s="134"/>
      <c r="Z561" s="134"/>
      <c r="AA561" s="134"/>
      <c r="AB561" s="134"/>
      <c r="AC561" s="134"/>
      <c r="AD561" s="134"/>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row>
    <row r="562" spans="1:56" ht="16.5" customHeight="1" x14ac:dyDescent="0.3">
      <c r="A562" s="22"/>
      <c r="B562" s="22"/>
      <c r="C562" s="22"/>
      <c r="D562" s="22"/>
      <c r="E562" s="21"/>
      <c r="F562" s="23"/>
      <c r="G562" s="21"/>
      <c r="H562" s="21"/>
      <c r="I562" s="21"/>
      <c r="J562" s="21"/>
      <c r="K562" s="21"/>
      <c r="L562" s="21"/>
      <c r="M562" s="21"/>
      <c r="N562" s="21"/>
      <c r="O562" s="21"/>
      <c r="P562" s="21"/>
      <c r="Q562" s="21"/>
      <c r="R562" s="134"/>
      <c r="S562" s="134"/>
      <c r="T562" s="134"/>
      <c r="U562" s="134"/>
      <c r="V562" s="134"/>
      <c r="W562" s="134"/>
      <c r="X562" s="134"/>
      <c r="Y562" s="134"/>
      <c r="Z562" s="134"/>
      <c r="AA562" s="134"/>
      <c r="AB562" s="134"/>
      <c r="AC562" s="134"/>
      <c r="AD562" s="134"/>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row>
    <row r="563" spans="1:56" ht="16.5" customHeight="1" x14ac:dyDescent="0.3">
      <c r="A563" s="22"/>
      <c r="B563" s="22"/>
      <c r="C563" s="22"/>
      <c r="D563" s="22"/>
      <c r="E563" s="21"/>
      <c r="F563" s="23"/>
      <c r="G563" s="21"/>
      <c r="H563" s="21"/>
      <c r="I563" s="21"/>
      <c r="J563" s="21"/>
      <c r="K563" s="21"/>
      <c r="L563" s="21"/>
      <c r="M563" s="21"/>
      <c r="N563" s="21"/>
      <c r="O563" s="21"/>
      <c r="P563" s="21"/>
      <c r="Q563" s="21"/>
      <c r="R563" s="134"/>
      <c r="S563" s="134"/>
      <c r="T563" s="134"/>
      <c r="U563" s="134"/>
      <c r="V563" s="134"/>
      <c r="W563" s="134"/>
      <c r="X563" s="134"/>
      <c r="Y563" s="134"/>
      <c r="Z563" s="134"/>
      <c r="AA563" s="134"/>
      <c r="AB563" s="134"/>
      <c r="AC563" s="134"/>
      <c r="AD563" s="134"/>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row>
    <row r="564" spans="1:56" ht="16.5" customHeight="1" x14ac:dyDescent="0.3">
      <c r="A564" s="22"/>
      <c r="B564" s="22"/>
      <c r="C564" s="22"/>
      <c r="D564" s="22"/>
      <c r="E564" s="21"/>
      <c r="F564" s="23"/>
      <c r="G564" s="21"/>
      <c r="H564" s="21"/>
      <c r="I564" s="21"/>
      <c r="J564" s="21"/>
      <c r="K564" s="21"/>
      <c r="L564" s="21"/>
      <c r="M564" s="21"/>
      <c r="N564" s="21"/>
      <c r="O564" s="21"/>
      <c r="P564" s="21"/>
      <c r="Q564" s="21"/>
      <c r="R564" s="134"/>
      <c r="S564" s="134"/>
      <c r="T564" s="134"/>
      <c r="U564" s="134"/>
      <c r="V564" s="134"/>
      <c r="W564" s="134"/>
      <c r="X564" s="134"/>
      <c r="Y564" s="134"/>
      <c r="Z564" s="134"/>
      <c r="AA564" s="134"/>
      <c r="AB564" s="134"/>
      <c r="AC564" s="134"/>
      <c r="AD564" s="134"/>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row>
    <row r="565" spans="1:56" ht="16.5" customHeight="1" x14ac:dyDescent="0.3">
      <c r="A565" s="22"/>
      <c r="B565" s="22"/>
      <c r="C565" s="22"/>
      <c r="D565" s="22"/>
      <c r="E565" s="21"/>
      <c r="F565" s="23"/>
      <c r="G565" s="21"/>
      <c r="H565" s="21"/>
      <c r="I565" s="21"/>
      <c r="J565" s="21"/>
      <c r="K565" s="21"/>
      <c r="L565" s="21"/>
      <c r="M565" s="21"/>
      <c r="N565" s="21"/>
      <c r="O565" s="21"/>
      <c r="P565" s="21"/>
      <c r="Q565" s="21"/>
      <c r="R565" s="134"/>
      <c r="S565" s="134"/>
      <c r="T565" s="134"/>
      <c r="U565" s="134"/>
      <c r="V565" s="134"/>
      <c r="W565" s="134"/>
      <c r="X565" s="134"/>
      <c r="Y565" s="134"/>
      <c r="Z565" s="134"/>
      <c r="AA565" s="134"/>
      <c r="AB565" s="134"/>
      <c r="AC565" s="134"/>
      <c r="AD565" s="134"/>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row>
    <row r="566" spans="1:56" ht="16.5" customHeight="1" x14ac:dyDescent="0.3">
      <c r="A566" s="22"/>
      <c r="B566" s="22"/>
      <c r="C566" s="22"/>
      <c r="D566" s="22"/>
      <c r="E566" s="21"/>
      <c r="F566" s="23"/>
      <c r="G566" s="21"/>
      <c r="H566" s="21"/>
      <c r="I566" s="21"/>
      <c r="J566" s="21"/>
      <c r="K566" s="21"/>
      <c r="L566" s="21"/>
      <c r="M566" s="21"/>
      <c r="N566" s="21"/>
      <c r="O566" s="21"/>
      <c r="P566" s="21"/>
      <c r="Q566" s="21"/>
      <c r="R566" s="134"/>
      <c r="S566" s="134"/>
      <c r="T566" s="134"/>
      <c r="U566" s="134"/>
      <c r="V566" s="134"/>
      <c r="W566" s="134"/>
      <c r="X566" s="134"/>
      <c r="Y566" s="134"/>
      <c r="Z566" s="134"/>
      <c r="AA566" s="134"/>
      <c r="AB566" s="134"/>
      <c r="AC566" s="134"/>
      <c r="AD566" s="134"/>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row>
    <row r="567" spans="1:56" ht="16.5" customHeight="1" x14ac:dyDescent="0.3">
      <c r="A567" s="22"/>
      <c r="B567" s="22"/>
      <c r="C567" s="22"/>
      <c r="D567" s="22"/>
      <c r="E567" s="21"/>
      <c r="F567" s="23"/>
      <c r="G567" s="21"/>
      <c r="H567" s="21"/>
      <c r="I567" s="21"/>
      <c r="J567" s="21"/>
      <c r="K567" s="21"/>
      <c r="L567" s="21"/>
      <c r="M567" s="21"/>
      <c r="N567" s="21"/>
      <c r="O567" s="21"/>
      <c r="P567" s="21"/>
      <c r="Q567" s="21"/>
      <c r="R567" s="134"/>
      <c r="S567" s="134"/>
      <c r="T567" s="134"/>
      <c r="U567" s="134"/>
      <c r="V567" s="134"/>
      <c r="W567" s="134"/>
      <c r="X567" s="134"/>
      <c r="Y567" s="134"/>
      <c r="Z567" s="134"/>
      <c r="AA567" s="134"/>
      <c r="AB567" s="134"/>
      <c r="AC567" s="134"/>
      <c r="AD567" s="134"/>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row>
    <row r="568" spans="1:56" ht="16.5" customHeight="1" x14ac:dyDescent="0.3">
      <c r="A568" s="22"/>
      <c r="B568" s="22"/>
      <c r="C568" s="22"/>
      <c r="D568" s="22"/>
      <c r="E568" s="21"/>
      <c r="F568" s="23"/>
      <c r="G568" s="21"/>
      <c r="H568" s="21"/>
      <c r="I568" s="21"/>
      <c r="J568" s="21"/>
      <c r="K568" s="21"/>
      <c r="L568" s="21"/>
      <c r="M568" s="21"/>
      <c r="N568" s="21"/>
      <c r="O568" s="21"/>
      <c r="P568" s="21"/>
      <c r="Q568" s="21"/>
      <c r="R568" s="134"/>
      <c r="S568" s="134"/>
      <c r="T568" s="134"/>
      <c r="U568" s="134"/>
      <c r="V568" s="134"/>
      <c r="W568" s="134"/>
      <c r="X568" s="134"/>
      <c r="Y568" s="134"/>
      <c r="Z568" s="134"/>
      <c r="AA568" s="134"/>
      <c r="AB568" s="134"/>
      <c r="AC568" s="134"/>
      <c r="AD568" s="134"/>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row>
    <row r="569" spans="1:56" ht="16.5" customHeight="1" x14ac:dyDescent="0.3">
      <c r="A569" s="22"/>
      <c r="B569" s="22"/>
      <c r="C569" s="22"/>
      <c r="D569" s="22"/>
      <c r="E569" s="21"/>
      <c r="F569" s="23"/>
      <c r="G569" s="21"/>
      <c r="H569" s="21"/>
      <c r="I569" s="21"/>
      <c r="J569" s="21"/>
      <c r="K569" s="21"/>
      <c r="L569" s="21"/>
      <c r="M569" s="21"/>
      <c r="N569" s="21"/>
      <c r="O569" s="21"/>
      <c r="P569" s="21"/>
      <c r="Q569" s="21"/>
      <c r="R569" s="134"/>
      <c r="S569" s="134"/>
      <c r="T569" s="134"/>
      <c r="U569" s="134"/>
      <c r="V569" s="134"/>
      <c r="W569" s="134"/>
      <c r="X569" s="134"/>
      <c r="Y569" s="134"/>
      <c r="Z569" s="134"/>
      <c r="AA569" s="134"/>
      <c r="AB569" s="134"/>
      <c r="AC569" s="134"/>
      <c r="AD569" s="134"/>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row>
    <row r="570" spans="1:56" ht="16.5" customHeight="1" x14ac:dyDescent="0.3">
      <c r="A570" s="22"/>
      <c r="B570" s="22"/>
      <c r="C570" s="22"/>
      <c r="D570" s="22"/>
      <c r="E570" s="21"/>
      <c r="F570" s="23"/>
      <c r="G570" s="21"/>
      <c r="H570" s="21"/>
      <c r="I570" s="21"/>
      <c r="J570" s="21"/>
      <c r="K570" s="21"/>
      <c r="L570" s="21"/>
      <c r="M570" s="21"/>
      <c r="N570" s="21"/>
      <c r="O570" s="21"/>
      <c r="P570" s="21"/>
      <c r="Q570" s="21"/>
      <c r="R570" s="134"/>
      <c r="S570" s="134"/>
      <c r="T570" s="134"/>
      <c r="U570" s="134"/>
      <c r="V570" s="134"/>
      <c r="W570" s="134"/>
      <c r="X570" s="134"/>
      <c r="Y570" s="134"/>
      <c r="Z570" s="134"/>
      <c r="AA570" s="134"/>
      <c r="AB570" s="134"/>
      <c r="AC570" s="134"/>
      <c r="AD570" s="134"/>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row>
    <row r="571" spans="1:56" ht="16.5" customHeight="1" x14ac:dyDescent="0.3">
      <c r="A571" s="22"/>
      <c r="B571" s="22"/>
      <c r="C571" s="22"/>
      <c r="D571" s="22"/>
      <c r="E571" s="21"/>
      <c r="F571" s="23"/>
      <c r="G571" s="21"/>
      <c r="H571" s="21"/>
      <c r="I571" s="21"/>
      <c r="J571" s="21"/>
      <c r="K571" s="21"/>
      <c r="L571" s="21"/>
      <c r="M571" s="21"/>
      <c r="N571" s="21"/>
      <c r="O571" s="21"/>
      <c r="P571" s="21"/>
      <c r="Q571" s="21"/>
      <c r="R571" s="134"/>
      <c r="S571" s="134"/>
      <c r="T571" s="134"/>
      <c r="U571" s="134"/>
      <c r="V571" s="134"/>
      <c r="W571" s="134"/>
      <c r="X571" s="134"/>
      <c r="Y571" s="134"/>
      <c r="Z571" s="134"/>
      <c r="AA571" s="134"/>
      <c r="AB571" s="134"/>
      <c r="AC571" s="134"/>
      <c r="AD571" s="134"/>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row>
    <row r="572" spans="1:56" ht="16.5" customHeight="1" x14ac:dyDescent="0.3">
      <c r="A572" s="22"/>
      <c r="B572" s="22"/>
      <c r="C572" s="22"/>
      <c r="D572" s="22"/>
      <c r="E572" s="21"/>
      <c r="F572" s="23"/>
      <c r="G572" s="21"/>
      <c r="H572" s="21"/>
      <c r="I572" s="21"/>
      <c r="J572" s="21"/>
      <c r="K572" s="21"/>
      <c r="L572" s="21"/>
      <c r="M572" s="21"/>
      <c r="N572" s="21"/>
      <c r="O572" s="21"/>
      <c r="P572" s="21"/>
      <c r="Q572" s="21"/>
      <c r="R572" s="134"/>
      <c r="S572" s="134"/>
      <c r="T572" s="134"/>
      <c r="U572" s="134"/>
      <c r="V572" s="134"/>
      <c r="W572" s="134"/>
      <c r="X572" s="134"/>
      <c r="Y572" s="134"/>
      <c r="Z572" s="134"/>
      <c r="AA572" s="134"/>
      <c r="AB572" s="134"/>
      <c r="AC572" s="134"/>
      <c r="AD572" s="134"/>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row>
    <row r="573" spans="1:56" ht="16.5" customHeight="1" x14ac:dyDescent="0.3">
      <c r="A573" s="22"/>
      <c r="B573" s="22"/>
      <c r="C573" s="22"/>
      <c r="D573" s="22"/>
      <c r="E573" s="21"/>
      <c r="F573" s="23"/>
      <c r="G573" s="21"/>
      <c r="H573" s="21"/>
      <c r="I573" s="21"/>
      <c r="J573" s="21"/>
      <c r="K573" s="21"/>
      <c r="L573" s="21"/>
      <c r="M573" s="21"/>
      <c r="N573" s="21"/>
      <c r="O573" s="21"/>
      <c r="P573" s="21"/>
      <c r="Q573" s="21"/>
      <c r="R573" s="134"/>
      <c r="S573" s="134"/>
      <c r="T573" s="134"/>
      <c r="U573" s="134"/>
      <c r="V573" s="134"/>
      <c r="W573" s="134"/>
      <c r="X573" s="134"/>
      <c r="Y573" s="134"/>
      <c r="Z573" s="134"/>
      <c r="AA573" s="134"/>
      <c r="AB573" s="134"/>
      <c r="AC573" s="134"/>
      <c r="AD573" s="134"/>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row>
    <row r="574" spans="1:56" ht="16.5" customHeight="1" x14ac:dyDescent="0.3">
      <c r="A574" s="22"/>
      <c r="B574" s="22"/>
      <c r="C574" s="22"/>
      <c r="D574" s="22"/>
      <c r="E574" s="21"/>
      <c r="F574" s="23"/>
      <c r="G574" s="21"/>
      <c r="H574" s="21"/>
      <c r="I574" s="21"/>
      <c r="J574" s="21"/>
      <c r="K574" s="21"/>
      <c r="L574" s="21"/>
      <c r="M574" s="21"/>
      <c r="N574" s="21"/>
      <c r="O574" s="21"/>
      <c r="P574" s="21"/>
      <c r="Q574" s="21"/>
      <c r="R574" s="134"/>
      <c r="S574" s="134"/>
      <c r="T574" s="134"/>
      <c r="U574" s="134"/>
      <c r="V574" s="134"/>
      <c r="W574" s="134"/>
      <c r="X574" s="134"/>
      <c r="Y574" s="134"/>
      <c r="Z574" s="134"/>
      <c r="AA574" s="134"/>
      <c r="AB574" s="134"/>
      <c r="AC574" s="134"/>
      <c r="AD574" s="134"/>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row>
    <row r="575" spans="1:56" ht="16.5" customHeight="1" x14ac:dyDescent="0.3">
      <c r="A575" s="22"/>
      <c r="B575" s="22"/>
      <c r="C575" s="22"/>
      <c r="D575" s="22"/>
      <c r="E575" s="21"/>
      <c r="F575" s="23"/>
      <c r="G575" s="21"/>
      <c r="H575" s="21"/>
      <c r="I575" s="21"/>
      <c r="J575" s="21"/>
      <c r="K575" s="21"/>
      <c r="L575" s="21"/>
      <c r="M575" s="21"/>
      <c r="N575" s="21"/>
      <c r="O575" s="21"/>
      <c r="P575" s="21"/>
      <c r="Q575" s="21"/>
      <c r="R575" s="134"/>
      <c r="S575" s="134"/>
      <c r="T575" s="134"/>
      <c r="U575" s="134"/>
      <c r="V575" s="134"/>
      <c r="W575" s="134"/>
      <c r="X575" s="134"/>
      <c r="Y575" s="134"/>
      <c r="Z575" s="134"/>
      <c r="AA575" s="134"/>
      <c r="AB575" s="134"/>
      <c r="AC575" s="134"/>
      <c r="AD575" s="134"/>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row>
    <row r="576" spans="1:56" ht="16.5" customHeight="1" x14ac:dyDescent="0.3">
      <c r="A576" s="22"/>
      <c r="B576" s="22"/>
      <c r="C576" s="22"/>
      <c r="D576" s="22"/>
      <c r="E576" s="21"/>
      <c r="F576" s="23"/>
      <c r="G576" s="21"/>
      <c r="H576" s="21"/>
      <c r="I576" s="21"/>
      <c r="J576" s="21"/>
      <c r="K576" s="21"/>
      <c r="L576" s="21"/>
      <c r="M576" s="21"/>
      <c r="N576" s="21"/>
      <c r="O576" s="21"/>
      <c r="P576" s="21"/>
      <c r="Q576" s="21"/>
      <c r="R576" s="134"/>
      <c r="S576" s="134"/>
      <c r="T576" s="134"/>
      <c r="U576" s="134"/>
      <c r="V576" s="134"/>
      <c r="W576" s="134"/>
      <c r="X576" s="134"/>
      <c r="Y576" s="134"/>
      <c r="Z576" s="134"/>
      <c r="AA576" s="134"/>
      <c r="AB576" s="134"/>
      <c r="AC576" s="134"/>
      <c r="AD576" s="134"/>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row>
    <row r="577" spans="1:56" ht="16.5" customHeight="1" x14ac:dyDescent="0.3">
      <c r="A577" s="22"/>
      <c r="B577" s="22"/>
      <c r="C577" s="22"/>
      <c r="D577" s="22"/>
      <c r="E577" s="21"/>
      <c r="F577" s="23"/>
      <c r="G577" s="21"/>
      <c r="H577" s="21"/>
      <c r="I577" s="21"/>
      <c r="J577" s="21"/>
      <c r="K577" s="21"/>
      <c r="L577" s="21"/>
      <c r="M577" s="21"/>
      <c r="N577" s="21"/>
      <c r="O577" s="21"/>
      <c r="P577" s="21"/>
      <c r="Q577" s="21"/>
      <c r="R577" s="134"/>
      <c r="S577" s="134"/>
      <c r="T577" s="134"/>
      <c r="U577" s="134"/>
      <c r="V577" s="134"/>
      <c r="W577" s="134"/>
      <c r="X577" s="134"/>
      <c r="Y577" s="134"/>
      <c r="Z577" s="134"/>
      <c r="AA577" s="134"/>
      <c r="AB577" s="134"/>
      <c r="AC577" s="134"/>
      <c r="AD577" s="134"/>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row>
    <row r="578" spans="1:56" ht="16.5" customHeight="1" x14ac:dyDescent="0.3">
      <c r="A578" s="22"/>
      <c r="B578" s="22"/>
      <c r="C578" s="22"/>
      <c r="D578" s="22"/>
      <c r="E578" s="21"/>
      <c r="F578" s="23"/>
      <c r="G578" s="21"/>
      <c r="H578" s="21"/>
      <c r="I578" s="21"/>
      <c r="J578" s="21"/>
      <c r="K578" s="21"/>
      <c r="L578" s="21"/>
      <c r="M578" s="21"/>
      <c r="N578" s="21"/>
      <c r="O578" s="21"/>
      <c r="P578" s="21"/>
      <c r="Q578" s="21"/>
      <c r="R578" s="134"/>
      <c r="S578" s="134"/>
      <c r="T578" s="134"/>
      <c r="U578" s="134"/>
      <c r="V578" s="134"/>
      <c r="W578" s="134"/>
      <c r="X578" s="134"/>
      <c r="Y578" s="134"/>
      <c r="Z578" s="134"/>
      <c r="AA578" s="134"/>
      <c r="AB578" s="134"/>
      <c r="AC578" s="134"/>
      <c r="AD578" s="134"/>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row>
    <row r="579" spans="1:56" ht="16.5" customHeight="1" x14ac:dyDescent="0.3">
      <c r="A579" s="22"/>
      <c r="B579" s="22"/>
      <c r="C579" s="22"/>
      <c r="D579" s="22"/>
      <c r="E579" s="21"/>
      <c r="F579" s="23"/>
      <c r="G579" s="21"/>
      <c r="H579" s="21"/>
      <c r="I579" s="21"/>
      <c r="J579" s="21"/>
      <c r="K579" s="21"/>
      <c r="L579" s="21"/>
      <c r="M579" s="21"/>
      <c r="N579" s="21"/>
      <c r="O579" s="21"/>
      <c r="P579" s="21"/>
      <c r="Q579" s="21"/>
      <c r="R579" s="134"/>
      <c r="S579" s="134"/>
      <c r="T579" s="134"/>
      <c r="U579" s="134"/>
      <c r="V579" s="134"/>
      <c r="W579" s="134"/>
      <c r="X579" s="134"/>
      <c r="Y579" s="134"/>
      <c r="Z579" s="134"/>
      <c r="AA579" s="134"/>
      <c r="AB579" s="134"/>
      <c r="AC579" s="134"/>
      <c r="AD579" s="134"/>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row>
    <row r="580" spans="1:56" ht="16.5" customHeight="1" x14ac:dyDescent="0.3">
      <c r="A580" s="22"/>
      <c r="B580" s="22"/>
      <c r="C580" s="22"/>
      <c r="D580" s="22"/>
      <c r="E580" s="21"/>
      <c r="F580" s="23"/>
      <c r="G580" s="21"/>
      <c r="H580" s="21"/>
      <c r="I580" s="21"/>
      <c r="J580" s="21"/>
      <c r="K580" s="21"/>
      <c r="L580" s="21"/>
      <c r="M580" s="21"/>
      <c r="N580" s="21"/>
      <c r="O580" s="21"/>
      <c r="P580" s="21"/>
      <c r="Q580" s="21"/>
      <c r="R580" s="134"/>
      <c r="S580" s="134"/>
      <c r="T580" s="134"/>
      <c r="U580" s="134"/>
      <c r="V580" s="134"/>
      <c r="W580" s="134"/>
      <c r="X580" s="134"/>
      <c r="Y580" s="134"/>
      <c r="Z580" s="134"/>
      <c r="AA580" s="134"/>
      <c r="AB580" s="134"/>
      <c r="AC580" s="134"/>
      <c r="AD580" s="134"/>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row>
    <row r="581" spans="1:56" ht="16.5" customHeight="1" x14ac:dyDescent="0.3">
      <c r="A581" s="22"/>
      <c r="B581" s="22"/>
      <c r="C581" s="22"/>
      <c r="D581" s="22"/>
      <c r="E581" s="21"/>
      <c r="F581" s="23"/>
      <c r="G581" s="21"/>
      <c r="H581" s="21"/>
      <c r="I581" s="21"/>
      <c r="J581" s="21"/>
      <c r="K581" s="21"/>
      <c r="L581" s="21"/>
      <c r="M581" s="21"/>
      <c r="N581" s="21"/>
      <c r="O581" s="21"/>
      <c r="P581" s="21"/>
      <c r="Q581" s="21"/>
      <c r="R581" s="134"/>
      <c r="S581" s="134"/>
      <c r="T581" s="134"/>
      <c r="U581" s="134"/>
      <c r="V581" s="134"/>
      <c r="W581" s="134"/>
      <c r="X581" s="134"/>
      <c r="Y581" s="134"/>
      <c r="Z581" s="134"/>
      <c r="AA581" s="134"/>
      <c r="AB581" s="134"/>
      <c r="AC581" s="134"/>
      <c r="AD581" s="134"/>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row>
    <row r="582" spans="1:56" ht="16.5" customHeight="1" x14ac:dyDescent="0.3">
      <c r="A582" s="22"/>
      <c r="B582" s="22"/>
      <c r="C582" s="22"/>
      <c r="D582" s="22"/>
      <c r="E582" s="21"/>
      <c r="F582" s="23"/>
      <c r="G582" s="21"/>
      <c r="H582" s="21"/>
      <c r="I582" s="21"/>
      <c r="J582" s="21"/>
      <c r="K582" s="21"/>
      <c r="L582" s="21"/>
      <c r="M582" s="21"/>
      <c r="N582" s="21"/>
      <c r="O582" s="21"/>
      <c r="P582" s="21"/>
      <c r="Q582" s="21"/>
      <c r="R582" s="134"/>
      <c r="S582" s="134"/>
      <c r="T582" s="134"/>
      <c r="U582" s="134"/>
      <c r="V582" s="134"/>
      <c r="W582" s="134"/>
      <c r="X582" s="134"/>
      <c r="Y582" s="134"/>
      <c r="Z582" s="134"/>
      <c r="AA582" s="134"/>
      <c r="AB582" s="134"/>
      <c r="AC582" s="134"/>
      <c r="AD582" s="134"/>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row>
    <row r="583" spans="1:56" ht="16.5" customHeight="1" x14ac:dyDescent="0.3">
      <c r="A583" s="22"/>
      <c r="B583" s="22"/>
      <c r="C583" s="22"/>
      <c r="D583" s="22"/>
      <c r="E583" s="21"/>
      <c r="F583" s="23"/>
      <c r="G583" s="21"/>
      <c r="H583" s="21"/>
      <c r="I583" s="21"/>
      <c r="J583" s="21"/>
      <c r="K583" s="21"/>
      <c r="L583" s="21"/>
      <c r="M583" s="21"/>
      <c r="N583" s="21"/>
      <c r="O583" s="21"/>
      <c r="P583" s="21"/>
      <c r="Q583" s="21"/>
      <c r="R583" s="134"/>
      <c r="S583" s="134"/>
      <c r="T583" s="134"/>
      <c r="U583" s="134"/>
      <c r="V583" s="134"/>
      <c r="W583" s="134"/>
      <c r="X583" s="134"/>
      <c r="Y583" s="134"/>
      <c r="Z583" s="134"/>
      <c r="AA583" s="134"/>
      <c r="AB583" s="134"/>
      <c r="AC583" s="134"/>
      <c r="AD583" s="134"/>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row>
    <row r="584" spans="1:56" ht="16.5" customHeight="1" x14ac:dyDescent="0.3">
      <c r="A584" s="22"/>
      <c r="B584" s="22"/>
      <c r="C584" s="22"/>
      <c r="D584" s="22"/>
      <c r="E584" s="21"/>
      <c r="F584" s="23"/>
      <c r="G584" s="21"/>
      <c r="H584" s="21"/>
      <c r="I584" s="21"/>
      <c r="J584" s="21"/>
      <c r="K584" s="21"/>
      <c r="L584" s="21"/>
      <c r="M584" s="21"/>
      <c r="N584" s="21"/>
      <c r="O584" s="21"/>
      <c r="P584" s="21"/>
      <c r="Q584" s="21"/>
      <c r="R584" s="134"/>
      <c r="S584" s="134"/>
      <c r="T584" s="134"/>
      <c r="U584" s="134"/>
      <c r="V584" s="134"/>
      <c r="W584" s="134"/>
      <c r="X584" s="134"/>
      <c r="Y584" s="134"/>
      <c r="Z584" s="134"/>
      <c r="AA584" s="134"/>
      <c r="AB584" s="134"/>
      <c r="AC584" s="134"/>
      <c r="AD584" s="134"/>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row>
    <row r="585" spans="1:56" ht="16.5" customHeight="1" x14ac:dyDescent="0.3">
      <c r="A585" s="22"/>
      <c r="B585" s="22"/>
      <c r="C585" s="22"/>
      <c r="D585" s="22"/>
      <c r="E585" s="21"/>
      <c r="F585" s="23"/>
      <c r="G585" s="21"/>
      <c r="H585" s="21"/>
      <c r="I585" s="21"/>
      <c r="J585" s="21"/>
      <c r="K585" s="21"/>
      <c r="L585" s="21"/>
      <c r="M585" s="21"/>
      <c r="N585" s="21"/>
      <c r="O585" s="21"/>
      <c r="P585" s="21"/>
      <c r="Q585" s="21"/>
      <c r="R585" s="134"/>
      <c r="S585" s="134"/>
      <c r="T585" s="134"/>
      <c r="U585" s="134"/>
      <c r="V585" s="134"/>
      <c r="W585" s="134"/>
      <c r="X585" s="134"/>
      <c r="Y585" s="134"/>
      <c r="Z585" s="134"/>
      <c r="AA585" s="134"/>
      <c r="AB585" s="134"/>
      <c r="AC585" s="134"/>
      <c r="AD585" s="134"/>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row>
    <row r="586" spans="1:56" ht="16.5" customHeight="1" x14ac:dyDescent="0.3">
      <c r="A586" s="22"/>
      <c r="B586" s="22"/>
      <c r="C586" s="22"/>
      <c r="D586" s="22"/>
      <c r="E586" s="21"/>
      <c r="F586" s="23"/>
      <c r="G586" s="21"/>
      <c r="H586" s="21"/>
      <c r="I586" s="21"/>
      <c r="J586" s="21"/>
      <c r="K586" s="21"/>
      <c r="L586" s="21"/>
      <c r="M586" s="21"/>
      <c r="N586" s="21"/>
      <c r="O586" s="21"/>
      <c r="P586" s="21"/>
      <c r="Q586" s="21"/>
      <c r="R586" s="134"/>
      <c r="S586" s="134"/>
      <c r="T586" s="134"/>
      <c r="U586" s="134"/>
      <c r="V586" s="134"/>
      <c r="W586" s="134"/>
      <c r="X586" s="134"/>
      <c r="Y586" s="134"/>
      <c r="Z586" s="134"/>
      <c r="AA586" s="134"/>
      <c r="AB586" s="134"/>
      <c r="AC586" s="134"/>
      <c r="AD586" s="134"/>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row>
    <row r="587" spans="1:56" ht="16.5" customHeight="1" x14ac:dyDescent="0.3">
      <c r="A587" s="22"/>
      <c r="B587" s="22"/>
      <c r="C587" s="22"/>
      <c r="D587" s="22"/>
      <c r="E587" s="21"/>
      <c r="F587" s="23"/>
      <c r="G587" s="21"/>
      <c r="H587" s="21"/>
      <c r="I587" s="21"/>
      <c r="J587" s="21"/>
      <c r="K587" s="21"/>
      <c r="L587" s="21"/>
      <c r="M587" s="21"/>
      <c r="N587" s="21"/>
      <c r="O587" s="21"/>
      <c r="P587" s="21"/>
      <c r="Q587" s="21"/>
      <c r="R587" s="134"/>
      <c r="S587" s="134"/>
      <c r="T587" s="134"/>
      <c r="U587" s="134"/>
      <c r="V587" s="134"/>
      <c r="W587" s="134"/>
      <c r="X587" s="134"/>
      <c r="Y587" s="134"/>
      <c r="Z587" s="134"/>
      <c r="AA587" s="134"/>
      <c r="AB587" s="134"/>
      <c r="AC587" s="134"/>
      <c r="AD587" s="134"/>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row>
    <row r="588" spans="1:56" ht="16.5" customHeight="1" x14ac:dyDescent="0.3">
      <c r="A588" s="22"/>
      <c r="B588" s="22"/>
      <c r="C588" s="22"/>
      <c r="D588" s="22"/>
      <c r="E588" s="21"/>
      <c r="F588" s="23"/>
      <c r="G588" s="21"/>
      <c r="H588" s="21"/>
      <c r="I588" s="21"/>
      <c r="J588" s="21"/>
      <c r="K588" s="21"/>
      <c r="L588" s="21"/>
      <c r="M588" s="21"/>
      <c r="N588" s="21"/>
      <c r="O588" s="21"/>
      <c r="P588" s="21"/>
      <c r="Q588" s="21"/>
      <c r="R588" s="134"/>
      <c r="S588" s="134"/>
      <c r="T588" s="134"/>
      <c r="U588" s="134"/>
      <c r="V588" s="134"/>
      <c r="W588" s="134"/>
      <c r="X588" s="134"/>
      <c r="Y588" s="134"/>
      <c r="Z588" s="134"/>
      <c r="AA588" s="134"/>
      <c r="AB588" s="134"/>
      <c r="AC588" s="134"/>
      <c r="AD588" s="134"/>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row>
    <row r="589" spans="1:56" ht="16.5" customHeight="1" x14ac:dyDescent="0.3">
      <c r="A589" s="22"/>
      <c r="B589" s="22"/>
      <c r="C589" s="22"/>
      <c r="D589" s="22"/>
      <c r="E589" s="21"/>
      <c r="F589" s="23"/>
      <c r="G589" s="21"/>
      <c r="H589" s="21"/>
      <c r="I589" s="21"/>
      <c r="J589" s="21"/>
      <c r="K589" s="21"/>
      <c r="L589" s="21"/>
      <c r="M589" s="21"/>
      <c r="N589" s="21"/>
      <c r="O589" s="21"/>
      <c r="P589" s="21"/>
      <c r="Q589" s="21"/>
      <c r="R589" s="134"/>
      <c r="S589" s="134"/>
      <c r="T589" s="134"/>
      <c r="U589" s="134"/>
      <c r="V589" s="134"/>
      <c r="W589" s="134"/>
      <c r="X589" s="134"/>
      <c r="Y589" s="134"/>
      <c r="Z589" s="134"/>
      <c r="AA589" s="134"/>
      <c r="AB589" s="134"/>
      <c r="AC589" s="134"/>
      <c r="AD589" s="134"/>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row>
    <row r="590" spans="1:56" ht="16.5" customHeight="1" x14ac:dyDescent="0.3">
      <c r="A590" s="22"/>
      <c r="B590" s="22"/>
      <c r="C590" s="22"/>
      <c r="D590" s="22"/>
      <c r="E590" s="21"/>
      <c r="F590" s="23"/>
      <c r="G590" s="21"/>
      <c r="H590" s="21"/>
      <c r="I590" s="21"/>
      <c r="J590" s="21"/>
      <c r="K590" s="21"/>
      <c r="L590" s="21"/>
      <c r="M590" s="21"/>
      <c r="N590" s="21"/>
      <c r="O590" s="21"/>
      <c r="P590" s="21"/>
      <c r="Q590" s="21"/>
      <c r="R590" s="134"/>
      <c r="S590" s="134"/>
      <c r="T590" s="134"/>
      <c r="U590" s="134"/>
      <c r="V590" s="134"/>
      <c r="W590" s="134"/>
      <c r="X590" s="134"/>
      <c r="Y590" s="134"/>
      <c r="Z590" s="134"/>
      <c r="AA590" s="134"/>
      <c r="AB590" s="134"/>
      <c r="AC590" s="134"/>
      <c r="AD590" s="134"/>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row>
    <row r="591" spans="1:56" ht="16.5" customHeight="1" x14ac:dyDescent="0.3">
      <c r="A591" s="22"/>
      <c r="B591" s="22"/>
      <c r="C591" s="22"/>
      <c r="D591" s="22"/>
      <c r="E591" s="21"/>
      <c r="F591" s="23"/>
      <c r="G591" s="21"/>
      <c r="H591" s="21"/>
      <c r="I591" s="21"/>
      <c r="J591" s="21"/>
      <c r="K591" s="21"/>
      <c r="L591" s="21"/>
      <c r="M591" s="21"/>
      <c r="N591" s="21"/>
      <c r="O591" s="21"/>
      <c r="P591" s="21"/>
      <c r="Q591" s="21"/>
      <c r="R591" s="134"/>
      <c r="S591" s="134"/>
      <c r="T591" s="134"/>
      <c r="U591" s="134"/>
      <c r="V591" s="134"/>
      <c r="W591" s="134"/>
      <c r="X591" s="134"/>
      <c r="Y591" s="134"/>
      <c r="Z591" s="134"/>
      <c r="AA591" s="134"/>
      <c r="AB591" s="134"/>
      <c r="AC591" s="134"/>
      <c r="AD591" s="134"/>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row>
    <row r="592" spans="1:56" ht="16.5" customHeight="1" x14ac:dyDescent="0.3">
      <c r="A592" s="22"/>
      <c r="B592" s="22"/>
      <c r="C592" s="22"/>
      <c r="D592" s="22"/>
      <c r="E592" s="21"/>
      <c r="F592" s="23"/>
      <c r="G592" s="21"/>
      <c r="H592" s="21"/>
      <c r="I592" s="21"/>
      <c r="J592" s="21"/>
      <c r="K592" s="21"/>
      <c r="L592" s="21"/>
      <c r="M592" s="21"/>
      <c r="N592" s="21"/>
      <c r="O592" s="21"/>
      <c r="P592" s="21"/>
      <c r="Q592" s="21"/>
      <c r="R592" s="134"/>
      <c r="S592" s="134"/>
      <c r="T592" s="134"/>
      <c r="U592" s="134"/>
      <c r="V592" s="134"/>
      <c r="W592" s="134"/>
      <c r="X592" s="134"/>
      <c r="Y592" s="134"/>
      <c r="Z592" s="134"/>
      <c r="AA592" s="134"/>
      <c r="AB592" s="134"/>
      <c r="AC592" s="134"/>
      <c r="AD592" s="134"/>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row>
    <row r="593" spans="1:56" ht="16.5" customHeight="1" x14ac:dyDescent="0.3">
      <c r="A593" s="22"/>
      <c r="B593" s="22"/>
      <c r="C593" s="22"/>
      <c r="D593" s="22"/>
      <c r="E593" s="21"/>
      <c r="F593" s="23"/>
      <c r="G593" s="21"/>
      <c r="H593" s="21"/>
      <c r="I593" s="21"/>
      <c r="J593" s="21"/>
      <c r="K593" s="21"/>
      <c r="L593" s="21"/>
      <c r="M593" s="21"/>
      <c r="N593" s="21"/>
      <c r="O593" s="21"/>
      <c r="P593" s="21"/>
      <c r="Q593" s="21"/>
      <c r="R593" s="134"/>
      <c r="S593" s="134"/>
      <c r="T593" s="134"/>
      <c r="U593" s="134"/>
      <c r="V593" s="134"/>
      <c r="W593" s="134"/>
      <c r="X593" s="134"/>
      <c r="Y593" s="134"/>
      <c r="Z593" s="134"/>
      <c r="AA593" s="134"/>
      <c r="AB593" s="134"/>
      <c r="AC593" s="134"/>
      <c r="AD593" s="134"/>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row>
    <row r="594" spans="1:56" ht="16.5" customHeight="1" x14ac:dyDescent="0.3">
      <c r="A594" s="22"/>
      <c r="B594" s="22"/>
      <c r="C594" s="22"/>
      <c r="D594" s="22"/>
      <c r="E594" s="21"/>
      <c r="F594" s="23"/>
      <c r="G594" s="21"/>
      <c r="H594" s="21"/>
      <c r="I594" s="21"/>
      <c r="J594" s="21"/>
      <c r="K594" s="21"/>
      <c r="L594" s="21"/>
      <c r="M594" s="21"/>
      <c r="N594" s="21"/>
      <c r="O594" s="21"/>
      <c r="P594" s="21"/>
      <c r="Q594" s="21"/>
      <c r="R594" s="134"/>
      <c r="S594" s="134"/>
      <c r="T594" s="134"/>
      <c r="U594" s="134"/>
      <c r="V594" s="134"/>
      <c r="W594" s="134"/>
      <c r="X594" s="134"/>
      <c r="Y594" s="134"/>
      <c r="Z594" s="134"/>
      <c r="AA594" s="134"/>
      <c r="AB594" s="134"/>
      <c r="AC594" s="134"/>
      <c r="AD594" s="134"/>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row>
    <row r="595" spans="1:56" ht="16.5" customHeight="1" x14ac:dyDescent="0.3">
      <c r="A595" s="22"/>
      <c r="B595" s="22"/>
      <c r="C595" s="22"/>
      <c r="D595" s="22"/>
      <c r="E595" s="21"/>
      <c r="F595" s="23"/>
      <c r="G595" s="21"/>
      <c r="H595" s="21"/>
      <c r="I595" s="21"/>
      <c r="J595" s="21"/>
      <c r="K595" s="21"/>
      <c r="L595" s="21"/>
      <c r="M595" s="21"/>
      <c r="N595" s="21"/>
      <c r="O595" s="21"/>
      <c r="P595" s="21"/>
      <c r="Q595" s="21"/>
      <c r="R595" s="134"/>
      <c r="S595" s="134"/>
      <c r="T595" s="134"/>
      <c r="U595" s="134"/>
      <c r="V595" s="134"/>
      <c r="W595" s="134"/>
      <c r="X595" s="134"/>
      <c r="Y595" s="134"/>
      <c r="Z595" s="134"/>
      <c r="AA595" s="134"/>
      <c r="AB595" s="134"/>
      <c r="AC595" s="134"/>
      <c r="AD595" s="134"/>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row>
    <row r="596" spans="1:56" ht="16.5" customHeight="1" x14ac:dyDescent="0.3">
      <c r="A596" s="22"/>
      <c r="B596" s="22"/>
      <c r="C596" s="22"/>
      <c r="D596" s="22"/>
      <c r="E596" s="21"/>
      <c r="F596" s="23"/>
      <c r="G596" s="21"/>
      <c r="H596" s="21"/>
      <c r="I596" s="21"/>
      <c r="J596" s="21"/>
      <c r="K596" s="21"/>
      <c r="L596" s="21"/>
      <c r="M596" s="21"/>
      <c r="N596" s="21"/>
      <c r="O596" s="21"/>
      <c r="P596" s="21"/>
      <c r="Q596" s="21"/>
      <c r="R596" s="134"/>
      <c r="S596" s="134"/>
      <c r="T596" s="134"/>
      <c r="U596" s="134"/>
      <c r="V596" s="134"/>
      <c r="W596" s="134"/>
      <c r="X596" s="134"/>
      <c r="Y596" s="134"/>
      <c r="Z596" s="134"/>
      <c r="AA596" s="134"/>
      <c r="AB596" s="134"/>
      <c r="AC596" s="134"/>
      <c r="AD596" s="134"/>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row>
    <row r="597" spans="1:56" ht="16.5" customHeight="1" x14ac:dyDescent="0.3">
      <c r="A597" s="22"/>
      <c r="B597" s="22"/>
      <c r="C597" s="22"/>
      <c r="D597" s="22"/>
      <c r="E597" s="21"/>
      <c r="F597" s="23"/>
      <c r="G597" s="21"/>
      <c r="H597" s="21"/>
      <c r="I597" s="21"/>
      <c r="J597" s="21"/>
      <c r="K597" s="21"/>
      <c r="L597" s="21"/>
      <c r="M597" s="21"/>
      <c r="N597" s="21"/>
      <c r="O597" s="21"/>
      <c r="P597" s="21"/>
      <c r="Q597" s="21"/>
      <c r="R597" s="134"/>
      <c r="S597" s="134"/>
      <c r="T597" s="134"/>
      <c r="U597" s="134"/>
      <c r="V597" s="134"/>
      <c r="W597" s="134"/>
      <c r="X597" s="134"/>
      <c r="Y597" s="134"/>
      <c r="Z597" s="134"/>
      <c r="AA597" s="134"/>
      <c r="AB597" s="134"/>
      <c r="AC597" s="134"/>
      <c r="AD597" s="134"/>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row>
    <row r="598" spans="1:56" ht="16.5" customHeight="1" x14ac:dyDescent="0.3">
      <c r="A598" s="22"/>
      <c r="B598" s="22"/>
      <c r="C598" s="22"/>
      <c r="D598" s="22"/>
      <c r="E598" s="21"/>
      <c r="F598" s="23"/>
      <c r="G598" s="21"/>
      <c r="H598" s="21"/>
      <c r="I598" s="21"/>
      <c r="J598" s="21"/>
      <c r="K598" s="21"/>
      <c r="L598" s="21"/>
      <c r="M598" s="21"/>
      <c r="N598" s="21"/>
      <c r="O598" s="21"/>
      <c r="P598" s="21"/>
      <c r="Q598" s="21"/>
      <c r="R598" s="134"/>
      <c r="S598" s="134"/>
      <c r="T598" s="134"/>
      <c r="U598" s="134"/>
      <c r="V598" s="134"/>
      <c r="W598" s="134"/>
      <c r="X598" s="134"/>
      <c r="Y598" s="134"/>
      <c r="Z598" s="134"/>
      <c r="AA598" s="134"/>
      <c r="AB598" s="134"/>
      <c r="AC598" s="134"/>
      <c r="AD598" s="134"/>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row>
    <row r="599" spans="1:56" ht="16.5" customHeight="1" x14ac:dyDescent="0.3">
      <c r="A599" s="22"/>
      <c r="B599" s="22"/>
      <c r="C599" s="22"/>
      <c r="D599" s="22"/>
      <c r="E599" s="21"/>
      <c r="F599" s="23"/>
      <c r="G599" s="21"/>
      <c r="H599" s="21"/>
      <c r="I599" s="21"/>
      <c r="J599" s="21"/>
      <c r="K599" s="21"/>
      <c r="L599" s="21"/>
      <c r="M599" s="21"/>
      <c r="N599" s="21"/>
      <c r="O599" s="21"/>
      <c r="P599" s="21"/>
      <c r="Q599" s="21"/>
      <c r="R599" s="134"/>
      <c r="S599" s="134"/>
      <c r="T599" s="134"/>
      <c r="U599" s="134"/>
      <c r="V599" s="134"/>
      <c r="W599" s="134"/>
      <c r="X599" s="134"/>
      <c r="Y599" s="134"/>
      <c r="Z599" s="134"/>
      <c r="AA599" s="134"/>
      <c r="AB599" s="134"/>
      <c r="AC599" s="134"/>
      <c r="AD599" s="134"/>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row>
    <row r="600" spans="1:56" ht="16.5" customHeight="1" x14ac:dyDescent="0.3">
      <c r="A600" s="22"/>
      <c r="B600" s="22"/>
      <c r="C600" s="22"/>
      <c r="D600" s="22"/>
      <c r="E600" s="21"/>
      <c r="F600" s="23"/>
      <c r="G600" s="21"/>
      <c r="H600" s="21"/>
      <c r="I600" s="21"/>
      <c r="J600" s="21"/>
      <c r="K600" s="21"/>
      <c r="L600" s="21"/>
      <c r="M600" s="21"/>
      <c r="N600" s="21"/>
      <c r="O600" s="21"/>
      <c r="P600" s="21"/>
      <c r="Q600" s="21"/>
      <c r="R600" s="134"/>
      <c r="S600" s="134"/>
      <c r="T600" s="134"/>
      <c r="U600" s="134"/>
      <c r="V600" s="134"/>
      <c r="W600" s="134"/>
      <c r="X600" s="134"/>
      <c r="Y600" s="134"/>
      <c r="Z600" s="134"/>
      <c r="AA600" s="134"/>
      <c r="AB600" s="134"/>
      <c r="AC600" s="134"/>
      <c r="AD600" s="134"/>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row>
    <row r="601" spans="1:56" ht="16.5" customHeight="1" x14ac:dyDescent="0.3">
      <c r="A601" s="22"/>
      <c r="B601" s="22"/>
      <c r="C601" s="22"/>
      <c r="D601" s="22"/>
      <c r="E601" s="21"/>
      <c r="F601" s="23"/>
      <c r="G601" s="21"/>
      <c r="H601" s="21"/>
      <c r="I601" s="21"/>
      <c r="J601" s="21"/>
      <c r="K601" s="21"/>
      <c r="L601" s="21"/>
      <c r="M601" s="21"/>
      <c r="N601" s="21"/>
      <c r="O601" s="21"/>
      <c r="P601" s="21"/>
      <c r="Q601" s="21"/>
      <c r="R601" s="134"/>
      <c r="S601" s="134"/>
      <c r="T601" s="134"/>
      <c r="U601" s="134"/>
      <c r="V601" s="134"/>
      <c r="W601" s="134"/>
      <c r="X601" s="134"/>
      <c r="Y601" s="134"/>
      <c r="Z601" s="134"/>
      <c r="AA601" s="134"/>
      <c r="AB601" s="134"/>
      <c r="AC601" s="134"/>
      <c r="AD601" s="134"/>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row>
    <row r="602" spans="1:56" ht="16.5" customHeight="1" x14ac:dyDescent="0.3">
      <c r="A602" s="22"/>
      <c r="B602" s="22"/>
      <c r="C602" s="22"/>
      <c r="D602" s="22"/>
      <c r="E602" s="21"/>
      <c r="F602" s="23"/>
      <c r="G602" s="21"/>
      <c r="H602" s="21"/>
      <c r="I602" s="21"/>
      <c r="J602" s="21"/>
      <c r="K602" s="21"/>
      <c r="L602" s="21"/>
      <c r="M602" s="21"/>
      <c r="N602" s="21"/>
      <c r="O602" s="21"/>
      <c r="P602" s="21"/>
      <c r="Q602" s="21"/>
      <c r="R602" s="134"/>
      <c r="S602" s="134"/>
      <c r="T602" s="134"/>
      <c r="U602" s="134"/>
      <c r="V602" s="134"/>
      <c r="W602" s="134"/>
      <c r="X602" s="134"/>
      <c r="Y602" s="134"/>
      <c r="Z602" s="134"/>
      <c r="AA602" s="134"/>
      <c r="AB602" s="134"/>
      <c r="AC602" s="134"/>
      <c r="AD602" s="134"/>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row>
    <row r="603" spans="1:56" ht="16.5" customHeight="1" x14ac:dyDescent="0.3">
      <c r="A603" s="22"/>
      <c r="B603" s="22"/>
      <c r="C603" s="22"/>
      <c r="D603" s="22"/>
      <c r="E603" s="21"/>
      <c r="F603" s="23"/>
      <c r="G603" s="21"/>
      <c r="H603" s="21"/>
      <c r="I603" s="21"/>
      <c r="J603" s="21"/>
      <c r="K603" s="21"/>
      <c r="L603" s="21"/>
      <c r="M603" s="21"/>
      <c r="N603" s="21"/>
      <c r="O603" s="21"/>
      <c r="P603" s="21"/>
      <c r="Q603" s="21"/>
      <c r="R603" s="134"/>
      <c r="S603" s="134"/>
      <c r="T603" s="134"/>
      <c r="U603" s="134"/>
      <c r="V603" s="134"/>
      <c r="W603" s="134"/>
      <c r="X603" s="134"/>
      <c r="Y603" s="134"/>
      <c r="Z603" s="134"/>
      <c r="AA603" s="134"/>
      <c r="AB603" s="134"/>
      <c r="AC603" s="134"/>
      <c r="AD603" s="134"/>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row>
    <row r="604" spans="1:56" ht="16.5" customHeight="1" x14ac:dyDescent="0.3">
      <c r="A604" s="22"/>
      <c r="B604" s="22"/>
      <c r="C604" s="22"/>
      <c r="D604" s="22"/>
      <c r="E604" s="21"/>
      <c r="F604" s="23"/>
      <c r="G604" s="21"/>
      <c r="H604" s="21"/>
      <c r="I604" s="21"/>
      <c r="J604" s="21"/>
      <c r="K604" s="21"/>
      <c r="L604" s="21"/>
      <c r="M604" s="21"/>
      <c r="N604" s="21"/>
      <c r="O604" s="21"/>
      <c r="P604" s="21"/>
      <c r="Q604" s="21"/>
      <c r="R604" s="134"/>
      <c r="S604" s="134"/>
      <c r="T604" s="134"/>
      <c r="U604" s="134"/>
      <c r="V604" s="134"/>
      <c r="W604" s="134"/>
      <c r="X604" s="134"/>
      <c r="Y604" s="134"/>
      <c r="Z604" s="134"/>
      <c r="AA604" s="134"/>
      <c r="AB604" s="134"/>
      <c r="AC604" s="134"/>
      <c r="AD604" s="134"/>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row>
    <row r="605" spans="1:56" ht="16.5" customHeight="1" x14ac:dyDescent="0.3">
      <c r="A605" s="22"/>
      <c r="B605" s="22"/>
      <c r="C605" s="22"/>
      <c r="D605" s="22"/>
      <c r="E605" s="21"/>
      <c r="F605" s="23"/>
      <c r="G605" s="21"/>
      <c r="H605" s="21"/>
      <c r="I605" s="21"/>
      <c r="J605" s="21"/>
      <c r="K605" s="21"/>
      <c r="L605" s="21"/>
      <c r="M605" s="21"/>
      <c r="N605" s="21"/>
      <c r="O605" s="21"/>
      <c r="P605" s="21"/>
      <c r="Q605" s="21"/>
      <c r="R605" s="134"/>
      <c r="S605" s="134"/>
      <c r="T605" s="134"/>
      <c r="U605" s="134"/>
      <c r="V605" s="134"/>
      <c r="W605" s="134"/>
      <c r="X605" s="134"/>
      <c r="Y605" s="134"/>
      <c r="Z605" s="134"/>
      <c r="AA605" s="134"/>
      <c r="AB605" s="134"/>
      <c r="AC605" s="134"/>
      <c r="AD605" s="134"/>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row>
    <row r="606" spans="1:56" ht="16.5" customHeight="1" x14ac:dyDescent="0.3">
      <c r="A606" s="22"/>
      <c r="B606" s="22"/>
      <c r="C606" s="22"/>
      <c r="D606" s="22"/>
      <c r="E606" s="21"/>
      <c r="F606" s="23"/>
      <c r="G606" s="21"/>
      <c r="H606" s="21"/>
      <c r="I606" s="21"/>
      <c r="J606" s="21"/>
      <c r="K606" s="21"/>
      <c r="L606" s="21"/>
      <c r="M606" s="21"/>
      <c r="N606" s="21"/>
      <c r="O606" s="21"/>
      <c r="P606" s="21"/>
      <c r="Q606" s="21"/>
      <c r="R606" s="134"/>
      <c r="S606" s="134"/>
      <c r="T606" s="134"/>
      <c r="U606" s="134"/>
      <c r="V606" s="134"/>
      <c r="W606" s="134"/>
      <c r="X606" s="134"/>
      <c r="Y606" s="134"/>
      <c r="Z606" s="134"/>
      <c r="AA606" s="134"/>
      <c r="AB606" s="134"/>
      <c r="AC606" s="134"/>
      <c r="AD606" s="134"/>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row>
    <row r="607" spans="1:56" ht="16.5" customHeight="1" x14ac:dyDescent="0.3">
      <c r="A607" s="22"/>
      <c r="B607" s="22"/>
      <c r="C607" s="22"/>
      <c r="D607" s="22"/>
      <c r="E607" s="21"/>
      <c r="F607" s="23"/>
      <c r="G607" s="21"/>
      <c r="H607" s="21"/>
      <c r="I607" s="21"/>
      <c r="J607" s="21"/>
      <c r="K607" s="21"/>
      <c r="L607" s="21"/>
      <c r="M607" s="21"/>
      <c r="N607" s="21"/>
      <c r="O607" s="21"/>
      <c r="P607" s="21"/>
      <c r="Q607" s="21"/>
      <c r="R607" s="134"/>
      <c r="S607" s="134"/>
      <c r="T607" s="134"/>
      <c r="U607" s="134"/>
      <c r="V607" s="134"/>
      <c r="W607" s="134"/>
      <c r="X607" s="134"/>
      <c r="Y607" s="134"/>
      <c r="Z607" s="134"/>
      <c r="AA607" s="134"/>
      <c r="AB607" s="134"/>
      <c r="AC607" s="134"/>
      <c r="AD607" s="134"/>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row>
    <row r="608" spans="1:56" ht="16.5" customHeight="1" x14ac:dyDescent="0.3">
      <c r="A608" s="22"/>
      <c r="B608" s="22"/>
      <c r="C608" s="22"/>
      <c r="D608" s="22"/>
      <c r="E608" s="21"/>
      <c r="F608" s="23"/>
      <c r="G608" s="21"/>
      <c r="H608" s="21"/>
      <c r="I608" s="21"/>
      <c r="J608" s="21"/>
      <c r="K608" s="21"/>
      <c r="L608" s="21"/>
      <c r="M608" s="21"/>
      <c r="N608" s="21"/>
      <c r="O608" s="21"/>
      <c r="P608" s="21"/>
      <c r="Q608" s="21"/>
      <c r="R608" s="134"/>
      <c r="S608" s="134"/>
      <c r="T608" s="134"/>
      <c r="U608" s="134"/>
      <c r="V608" s="134"/>
      <c r="W608" s="134"/>
      <c r="X608" s="134"/>
      <c r="Y608" s="134"/>
      <c r="Z608" s="134"/>
      <c r="AA608" s="134"/>
      <c r="AB608" s="134"/>
      <c r="AC608" s="134"/>
      <c r="AD608" s="134"/>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row>
    <row r="609" spans="1:56" ht="16.5" customHeight="1" x14ac:dyDescent="0.3">
      <c r="A609" s="22"/>
      <c r="B609" s="22"/>
      <c r="C609" s="22"/>
      <c r="D609" s="22"/>
      <c r="E609" s="21"/>
      <c r="F609" s="23"/>
      <c r="G609" s="21"/>
      <c r="H609" s="21"/>
      <c r="I609" s="21"/>
      <c r="J609" s="21"/>
      <c r="K609" s="21"/>
      <c r="L609" s="21"/>
      <c r="M609" s="21"/>
      <c r="N609" s="21"/>
      <c r="O609" s="21"/>
      <c r="P609" s="21"/>
      <c r="Q609" s="21"/>
      <c r="R609" s="134"/>
      <c r="S609" s="134"/>
      <c r="T609" s="134"/>
      <c r="U609" s="134"/>
      <c r="V609" s="134"/>
      <c r="W609" s="134"/>
      <c r="X609" s="134"/>
      <c r="Y609" s="134"/>
      <c r="Z609" s="134"/>
      <c r="AA609" s="134"/>
      <c r="AB609" s="134"/>
      <c r="AC609" s="134"/>
      <c r="AD609" s="134"/>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row>
    <row r="610" spans="1:56" ht="16.5" customHeight="1" x14ac:dyDescent="0.3">
      <c r="A610" s="22"/>
      <c r="B610" s="22"/>
      <c r="C610" s="22"/>
      <c r="D610" s="22"/>
      <c r="E610" s="21"/>
      <c r="F610" s="23"/>
      <c r="G610" s="21"/>
      <c r="H610" s="21"/>
      <c r="I610" s="21"/>
      <c r="J610" s="21"/>
      <c r="K610" s="21"/>
      <c r="L610" s="21"/>
      <c r="M610" s="21"/>
      <c r="N610" s="21"/>
      <c r="O610" s="21"/>
      <c r="P610" s="21"/>
      <c r="Q610" s="21"/>
      <c r="R610" s="134"/>
      <c r="S610" s="134"/>
      <c r="T610" s="134"/>
      <c r="U610" s="134"/>
      <c r="V610" s="134"/>
      <c r="W610" s="134"/>
      <c r="X610" s="134"/>
      <c r="Y610" s="134"/>
      <c r="Z610" s="134"/>
      <c r="AA610" s="134"/>
      <c r="AB610" s="134"/>
      <c r="AC610" s="134"/>
      <c r="AD610" s="134"/>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row>
    <row r="611" spans="1:56" ht="16.5" customHeight="1" x14ac:dyDescent="0.3">
      <c r="A611" s="22"/>
      <c r="B611" s="22"/>
      <c r="C611" s="22"/>
      <c r="D611" s="22"/>
      <c r="E611" s="21"/>
      <c r="F611" s="23"/>
      <c r="G611" s="21"/>
      <c r="H611" s="21"/>
      <c r="I611" s="21"/>
      <c r="J611" s="21"/>
      <c r="K611" s="21"/>
      <c r="L611" s="21"/>
      <c r="M611" s="21"/>
      <c r="N611" s="21"/>
      <c r="O611" s="21"/>
      <c r="P611" s="21"/>
      <c r="Q611" s="21"/>
      <c r="R611" s="134"/>
      <c r="S611" s="134"/>
      <c r="T611" s="134"/>
      <c r="U611" s="134"/>
      <c r="V611" s="134"/>
      <c r="W611" s="134"/>
      <c r="X611" s="134"/>
      <c r="Y611" s="134"/>
      <c r="Z611" s="134"/>
      <c r="AA611" s="134"/>
      <c r="AB611" s="134"/>
      <c r="AC611" s="134"/>
      <c r="AD611" s="134"/>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row>
    <row r="612" spans="1:56" ht="16.5" customHeight="1" x14ac:dyDescent="0.3">
      <c r="A612" s="22"/>
      <c r="B612" s="22"/>
      <c r="C612" s="22"/>
      <c r="D612" s="22"/>
      <c r="E612" s="21"/>
      <c r="F612" s="23"/>
      <c r="G612" s="21"/>
      <c r="H612" s="21"/>
      <c r="I612" s="21"/>
      <c r="J612" s="21"/>
      <c r="K612" s="21"/>
      <c r="L612" s="21"/>
      <c r="M612" s="21"/>
      <c r="N612" s="21"/>
      <c r="O612" s="21"/>
      <c r="P612" s="21"/>
      <c r="Q612" s="21"/>
      <c r="R612" s="134"/>
      <c r="S612" s="134"/>
      <c r="T612" s="134"/>
      <c r="U612" s="134"/>
      <c r="V612" s="134"/>
      <c r="W612" s="134"/>
      <c r="X612" s="134"/>
      <c r="Y612" s="134"/>
      <c r="Z612" s="134"/>
      <c r="AA612" s="134"/>
      <c r="AB612" s="134"/>
      <c r="AC612" s="134"/>
      <c r="AD612" s="134"/>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row>
    <row r="613" spans="1:56" ht="16.5" customHeight="1" x14ac:dyDescent="0.3">
      <c r="A613" s="22"/>
      <c r="B613" s="22"/>
      <c r="C613" s="22"/>
      <c r="D613" s="22"/>
      <c r="E613" s="21"/>
      <c r="F613" s="23"/>
      <c r="G613" s="21"/>
      <c r="H613" s="21"/>
      <c r="I613" s="21"/>
      <c r="J613" s="21"/>
      <c r="K613" s="21"/>
      <c r="L613" s="21"/>
      <c r="M613" s="21"/>
      <c r="N613" s="21"/>
      <c r="O613" s="21"/>
      <c r="P613" s="21"/>
      <c r="Q613" s="21"/>
      <c r="R613" s="134"/>
      <c r="S613" s="134"/>
      <c r="T613" s="134"/>
      <c r="U613" s="134"/>
      <c r="V613" s="134"/>
      <c r="W613" s="134"/>
      <c r="X613" s="134"/>
      <c r="Y613" s="134"/>
      <c r="Z613" s="134"/>
      <c r="AA613" s="134"/>
      <c r="AB613" s="134"/>
      <c r="AC613" s="134"/>
      <c r="AD613" s="134"/>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row>
    <row r="614" spans="1:56" ht="16.5" customHeight="1" x14ac:dyDescent="0.3">
      <c r="A614" s="22"/>
      <c r="B614" s="22"/>
      <c r="C614" s="22"/>
      <c r="D614" s="22"/>
      <c r="E614" s="21"/>
      <c r="F614" s="23"/>
      <c r="G614" s="21"/>
      <c r="H614" s="21"/>
      <c r="I614" s="21"/>
      <c r="J614" s="21"/>
      <c r="K614" s="21"/>
      <c r="L614" s="21"/>
      <c r="M614" s="21"/>
      <c r="N614" s="21"/>
      <c r="O614" s="21"/>
      <c r="P614" s="21"/>
      <c r="Q614" s="21"/>
      <c r="R614" s="134"/>
      <c r="S614" s="134"/>
      <c r="T614" s="134"/>
      <c r="U614" s="134"/>
      <c r="V614" s="134"/>
      <c r="W614" s="134"/>
      <c r="X614" s="134"/>
      <c r="Y614" s="134"/>
      <c r="Z614" s="134"/>
      <c r="AA614" s="134"/>
      <c r="AB614" s="134"/>
      <c r="AC614" s="134"/>
      <c r="AD614" s="134"/>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row>
    <row r="615" spans="1:56" ht="16.5" customHeight="1" x14ac:dyDescent="0.3">
      <c r="A615" s="22"/>
      <c r="B615" s="22"/>
      <c r="C615" s="22"/>
      <c r="D615" s="22"/>
      <c r="E615" s="21"/>
      <c r="F615" s="23"/>
      <c r="G615" s="21"/>
      <c r="H615" s="21"/>
      <c r="I615" s="21"/>
      <c r="J615" s="21"/>
      <c r="K615" s="21"/>
      <c r="L615" s="21"/>
      <c r="M615" s="21"/>
      <c r="N615" s="21"/>
      <c r="O615" s="21"/>
      <c r="P615" s="21"/>
      <c r="Q615" s="21"/>
      <c r="R615" s="134"/>
      <c r="S615" s="134"/>
      <c r="T615" s="134"/>
      <c r="U615" s="134"/>
      <c r="V615" s="134"/>
      <c r="W615" s="134"/>
      <c r="X615" s="134"/>
      <c r="Y615" s="134"/>
      <c r="Z615" s="134"/>
      <c r="AA615" s="134"/>
      <c r="AB615" s="134"/>
      <c r="AC615" s="134"/>
      <c r="AD615" s="134"/>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row>
    <row r="616" spans="1:56" ht="16.5" customHeight="1" x14ac:dyDescent="0.3">
      <c r="A616" s="22"/>
      <c r="B616" s="22"/>
      <c r="C616" s="22"/>
      <c r="D616" s="22"/>
      <c r="E616" s="21"/>
      <c r="F616" s="23"/>
      <c r="G616" s="21"/>
      <c r="H616" s="21"/>
      <c r="I616" s="21"/>
      <c r="J616" s="21"/>
      <c r="K616" s="21"/>
      <c r="L616" s="21"/>
      <c r="M616" s="21"/>
      <c r="N616" s="21"/>
      <c r="O616" s="21"/>
      <c r="P616" s="21"/>
      <c r="Q616" s="21"/>
      <c r="R616" s="134"/>
      <c r="S616" s="134"/>
      <c r="T616" s="134"/>
      <c r="U616" s="134"/>
      <c r="V616" s="134"/>
      <c r="W616" s="134"/>
      <c r="X616" s="134"/>
      <c r="Y616" s="134"/>
      <c r="Z616" s="134"/>
      <c r="AA616" s="134"/>
      <c r="AB616" s="134"/>
      <c r="AC616" s="134"/>
      <c r="AD616" s="134"/>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row>
    <row r="617" spans="1:56" ht="16.5" customHeight="1" x14ac:dyDescent="0.3">
      <c r="A617" s="22"/>
      <c r="B617" s="22"/>
      <c r="C617" s="22"/>
      <c r="D617" s="22"/>
      <c r="E617" s="21"/>
      <c r="F617" s="23"/>
      <c r="G617" s="21"/>
      <c r="H617" s="21"/>
      <c r="I617" s="21"/>
      <c r="J617" s="21"/>
      <c r="K617" s="21"/>
      <c r="L617" s="21"/>
      <c r="M617" s="21"/>
      <c r="N617" s="21"/>
      <c r="O617" s="21"/>
      <c r="P617" s="21"/>
      <c r="Q617" s="21"/>
      <c r="R617" s="134"/>
      <c r="S617" s="134"/>
      <c r="T617" s="134"/>
      <c r="U617" s="134"/>
      <c r="V617" s="134"/>
      <c r="W617" s="134"/>
      <c r="X617" s="134"/>
      <c r="Y617" s="134"/>
      <c r="Z617" s="134"/>
      <c r="AA617" s="134"/>
      <c r="AB617" s="134"/>
      <c r="AC617" s="134"/>
      <c r="AD617" s="134"/>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row>
    <row r="618" spans="1:56" ht="16.5" customHeight="1" x14ac:dyDescent="0.3">
      <c r="A618" s="22"/>
      <c r="B618" s="22"/>
      <c r="C618" s="22"/>
      <c r="D618" s="22"/>
      <c r="E618" s="21"/>
      <c r="F618" s="23"/>
      <c r="G618" s="21"/>
      <c r="H618" s="21"/>
      <c r="I618" s="21"/>
      <c r="J618" s="21"/>
      <c r="K618" s="21"/>
      <c r="L618" s="21"/>
      <c r="M618" s="21"/>
      <c r="N618" s="21"/>
      <c r="O618" s="21"/>
      <c r="P618" s="21"/>
      <c r="Q618" s="21"/>
      <c r="R618" s="134"/>
      <c r="S618" s="134"/>
      <c r="T618" s="134"/>
      <c r="U618" s="134"/>
      <c r="V618" s="134"/>
      <c r="W618" s="134"/>
      <c r="X618" s="134"/>
      <c r="Y618" s="134"/>
      <c r="Z618" s="134"/>
      <c r="AA618" s="134"/>
      <c r="AB618" s="134"/>
      <c r="AC618" s="134"/>
      <c r="AD618" s="134"/>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row>
    <row r="619" spans="1:56" ht="16.5" customHeight="1" x14ac:dyDescent="0.3">
      <c r="A619" s="22"/>
      <c r="B619" s="22"/>
      <c r="C619" s="22"/>
      <c r="D619" s="22"/>
      <c r="E619" s="21"/>
      <c r="F619" s="23"/>
      <c r="G619" s="21"/>
      <c r="H619" s="21"/>
      <c r="I619" s="21"/>
      <c r="J619" s="21"/>
      <c r="K619" s="21"/>
      <c r="L619" s="21"/>
      <c r="M619" s="21"/>
      <c r="N619" s="21"/>
      <c r="O619" s="21"/>
      <c r="P619" s="21"/>
      <c r="Q619" s="21"/>
      <c r="R619" s="134"/>
      <c r="S619" s="134"/>
      <c r="T619" s="134"/>
      <c r="U619" s="134"/>
      <c r="V619" s="134"/>
      <c r="W619" s="134"/>
      <c r="X619" s="134"/>
      <c r="Y619" s="134"/>
      <c r="Z619" s="134"/>
      <c r="AA619" s="134"/>
      <c r="AB619" s="134"/>
      <c r="AC619" s="134"/>
      <c r="AD619" s="134"/>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row>
    <row r="620" spans="1:56" ht="16.5" customHeight="1" x14ac:dyDescent="0.3">
      <c r="A620" s="22"/>
      <c r="B620" s="22"/>
      <c r="C620" s="22"/>
      <c r="D620" s="22"/>
      <c r="E620" s="21"/>
      <c r="F620" s="23"/>
      <c r="G620" s="21"/>
      <c r="H620" s="21"/>
      <c r="I620" s="21"/>
      <c r="J620" s="21"/>
      <c r="K620" s="21"/>
      <c r="L620" s="21"/>
      <c r="M620" s="21"/>
      <c r="N620" s="21"/>
      <c r="O620" s="21"/>
      <c r="P620" s="21"/>
      <c r="Q620" s="21"/>
      <c r="R620" s="134"/>
      <c r="S620" s="134"/>
      <c r="T620" s="134"/>
      <c r="U620" s="134"/>
      <c r="V620" s="134"/>
      <c r="W620" s="134"/>
      <c r="X620" s="134"/>
      <c r="Y620" s="134"/>
      <c r="Z620" s="134"/>
      <c r="AA620" s="134"/>
      <c r="AB620" s="134"/>
      <c r="AC620" s="134"/>
      <c r="AD620" s="134"/>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row>
    <row r="621" spans="1:56" ht="16.5" customHeight="1" x14ac:dyDescent="0.3">
      <c r="A621" s="22"/>
      <c r="B621" s="22"/>
      <c r="C621" s="22"/>
      <c r="D621" s="22"/>
      <c r="E621" s="21"/>
      <c r="F621" s="23"/>
      <c r="G621" s="21"/>
      <c r="H621" s="21"/>
      <c r="I621" s="21"/>
      <c r="J621" s="21"/>
      <c r="K621" s="21"/>
      <c r="L621" s="21"/>
      <c r="M621" s="21"/>
      <c r="N621" s="21"/>
      <c r="O621" s="21"/>
      <c r="P621" s="21"/>
      <c r="Q621" s="21"/>
      <c r="R621" s="134"/>
      <c r="S621" s="134"/>
      <c r="T621" s="134"/>
      <c r="U621" s="134"/>
      <c r="V621" s="134"/>
      <c r="W621" s="134"/>
      <c r="X621" s="134"/>
      <c r="Y621" s="134"/>
      <c r="Z621" s="134"/>
      <c r="AA621" s="134"/>
      <c r="AB621" s="134"/>
      <c r="AC621" s="134"/>
      <c r="AD621" s="134"/>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row>
    <row r="622" spans="1:56" ht="16.5" customHeight="1" x14ac:dyDescent="0.3">
      <c r="A622" s="22"/>
      <c r="B622" s="22"/>
      <c r="C622" s="22"/>
      <c r="D622" s="22"/>
      <c r="E622" s="21"/>
      <c r="F622" s="23"/>
      <c r="G622" s="21"/>
      <c r="H622" s="21"/>
      <c r="I622" s="21"/>
      <c r="J622" s="21"/>
      <c r="K622" s="21"/>
      <c r="L622" s="21"/>
      <c r="M622" s="21"/>
      <c r="N622" s="21"/>
      <c r="O622" s="21"/>
      <c r="P622" s="21"/>
      <c r="Q622" s="21"/>
      <c r="R622" s="134"/>
      <c r="S622" s="134"/>
      <c r="T622" s="134"/>
      <c r="U622" s="134"/>
      <c r="V622" s="134"/>
      <c r="W622" s="134"/>
      <c r="X622" s="134"/>
      <c r="Y622" s="134"/>
      <c r="Z622" s="134"/>
      <c r="AA622" s="134"/>
      <c r="AB622" s="134"/>
      <c r="AC622" s="134"/>
      <c r="AD622" s="134"/>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row>
    <row r="623" spans="1:56" ht="16.5" customHeight="1" x14ac:dyDescent="0.3">
      <c r="A623" s="22"/>
      <c r="B623" s="22"/>
      <c r="C623" s="22"/>
      <c r="D623" s="22"/>
      <c r="E623" s="21"/>
      <c r="F623" s="23"/>
      <c r="G623" s="21"/>
      <c r="H623" s="21"/>
      <c r="I623" s="21"/>
      <c r="J623" s="21"/>
      <c r="K623" s="21"/>
      <c r="L623" s="21"/>
      <c r="M623" s="21"/>
      <c r="N623" s="21"/>
      <c r="O623" s="21"/>
      <c r="P623" s="21"/>
      <c r="Q623" s="21"/>
      <c r="R623" s="134"/>
      <c r="S623" s="134"/>
      <c r="T623" s="134"/>
      <c r="U623" s="134"/>
      <c r="V623" s="134"/>
      <c r="W623" s="134"/>
      <c r="X623" s="134"/>
      <c r="Y623" s="134"/>
      <c r="Z623" s="134"/>
      <c r="AA623" s="134"/>
      <c r="AB623" s="134"/>
      <c r="AC623" s="134"/>
      <c r="AD623" s="134"/>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row>
    <row r="624" spans="1:56" ht="16.5" customHeight="1" x14ac:dyDescent="0.3">
      <c r="A624" s="22"/>
      <c r="B624" s="22"/>
      <c r="C624" s="22"/>
      <c r="D624" s="22"/>
      <c r="E624" s="21"/>
      <c r="F624" s="23"/>
      <c r="G624" s="21"/>
      <c r="H624" s="21"/>
      <c r="I624" s="21"/>
      <c r="J624" s="21"/>
      <c r="K624" s="21"/>
      <c r="L624" s="21"/>
      <c r="M624" s="21"/>
      <c r="N624" s="21"/>
      <c r="O624" s="21"/>
      <c r="P624" s="21"/>
      <c r="Q624" s="21"/>
      <c r="R624" s="134"/>
      <c r="S624" s="134"/>
      <c r="T624" s="134"/>
      <c r="U624" s="134"/>
      <c r="V624" s="134"/>
      <c r="W624" s="134"/>
      <c r="X624" s="134"/>
      <c r="Y624" s="134"/>
      <c r="Z624" s="134"/>
      <c r="AA624" s="134"/>
      <c r="AB624" s="134"/>
      <c r="AC624" s="134"/>
      <c r="AD624" s="134"/>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row>
    <row r="625" spans="1:56" ht="16.5" customHeight="1" x14ac:dyDescent="0.3">
      <c r="A625" s="22"/>
      <c r="B625" s="22"/>
      <c r="C625" s="22"/>
      <c r="D625" s="22"/>
      <c r="E625" s="21"/>
      <c r="F625" s="23"/>
      <c r="G625" s="21"/>
      <c r="H625" s="21"/>
      <c r="I625" s="21"/>
      <c r="J625" s="21"/>
      <c r="K625" s="21"/>
      <c r="L625" s="21"/>
      <c r="M625" s="21"/>
      <c r="N625" s="21"/>
      <c r="O625" s="21"/>
      <c r="P625" s="21"/>
      <c r="Q625" s="21"/>
      <c r="R625" s="134"/>
      <c r="S625" s="134"/>
      <c r="T625" s="134"/>
      <c r="U625" s="134"/>
      <c r="V625" s="134"/>
      <c r="W625" s="134"/>
      <c r="X625" s="134"/>
      <c r="Y625" s="134"/>
      <c r="Z625" s="134"/>
      <c r="AA625" s="134"/>
      <c r="AB625" s="134"/>
      <c r="AC625" s="134"/>
      <c r="AD625" s="134"/>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row>
    <row r="626" spans="1:56" ht="16.5" customHeight="1" x14ac:dyDescent="0.3">
      <c r="A626" s="22"/>
      <c r="B626" s="22"/>
      <c r="C626" s="22"/>
      <c r="D626" s="22"/>
      <c r="E626" s="21"/>
      <c r="F626" s="23"/>
      <c r="G626" s="21"/>
      <c r="H626" s="21"/>
      <c r="I626" s="21"/>
      <c r="J626" s="21"/>
      <c r="K626" s="21"/>
      <c r="L626" s="21"/>
      <c r="M626" s="21"/>
      <c r="N626" s="21"/>
      <c r="O626" s="21"/>
      <c r="P626" s="21"/>
      <c r="Q626" s="21"/>
      <c r="R626" s="134"/>
      <c r="S626" s="134"/>
      <c r="T626" s="134"/>
      <c r="U626" s="134"/>
      <c r="V626" s="134"/>
      <c r="W626" s="134"/>
      <c r="X626" s="134"/>
      <c r="Y626" s="134"/>
      <c r="Z626" s="134"/>
      <c r="AA626" s="134"/>
      <c r="AB626" s="134"/>
      <c r="AC626" s="134"/>
      <c r="AD626" s="134"/>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row>
    <row r="627" spans="1:56" ht="16.5" customHeight="1" x14ac:dyDescent="0.3">
      <c r="A627" s="22"/>
      <c r="B627" s="22"/>
      <c r="C627" s="22"/>
      <c r="D627" s="22"/>
      <c r="E627" s="21"/>
      <c r="F627" s="23"/>
      <c r="G627" s="21"/>
      <c r="H627" s="21"/>
      <c r="I627" s="21"/>
      <c r="J627" s="21"/>
      <c r="K627" s="21"/>
      <c r="L627" s="21"/>
      <c r="M627" s="21"/>
      <c r="N627" s="21"/>
      <c r="O627" s="21"/>
      <c r="P627" s="21"/>
      <c r="Q627" s="21"/>
      <c r="R627" s="134"/>
      <c r="S627" s="134"/>
      <c r="T627" s="134"/>
      <c r="U627" s="134"/>
      <c r="V627" s="134"/>
      <c r="W627" s="134"/>
      <c r="X627" s="134"/>
      <c r="Y627" s="134"/>
      <c r="Z627" s="134"/>
      <c r="AA627" s="134"/>
      <c r="AB627" s="134"/>
      <c r="AC627" s="134"/>
      <c r="AD627" s="134"/>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row>
    <row r="628" spans="1:56" ht="16.5" customHeight="1" x14ac:dyDescent="0.3">
      <c r="A628" s="22"/>
      <c r="B628" s="22"/>
      <c r="C628" s="22"/>
      <c r="D628" s="22"/>
      <c r="E628" s="21"/>
      <c r="F628" s="23"/>
      <c r="G628" s="21"/>
      <c r="H628" s="21"/>
      <c r="I628" s="21"/>
      <c r="J628" s="21"/>
      <c r="K628" s="21"/>
      <c r="L628" s="21"/>
      <c r="M628" s="21"/>
      <c r="N628" s="21"/>
      <c r="O628" s="21"/>
      <c r="P628" s="21"/>
      <c r="Q628" s="21"/>
      <c r="R628" s="134"/>
      <c r="S628" s="134"/>
      <c r="T628" s="134"/>
      <c r="U628" s="134"/>
      <c r="V628" s="134"/>
      <c r="W628" s="134"/>
      <c r="X628" s="134"/>
      <c r="Y628" s="134"/>
      <c r="Z628" s="134"/>
      <c r="AA628" s="134"/>
      <c r="AB628" s="134"/>
      <c r="AC628" s="134"/>
      <c r="AD628" s="134"/>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row>
    <row r="629" spans="1:56" ht="16.5" customHeight="1" x14ac:dyDescent="0.3">
      <c r="A629" s="22"/>
      <c r="B629" s="22"/>
      <c r="C629" s="22"/>
      <c r="D629" s="22"/>
      <c r="E629" s="21"/>
      <c r="F629" s="23"/>
      <c r="G629" s="21"/>
      <c r="H629" s="21"/>
      <c r="I629" s="21"/>
      <c r="J629" s="21"/>
      <c r="K629" s="21"/>
      <c r="L629" s="21"/>
      <c r="M629" s="21"/>
      <c r="N629" s="21"/>
      <c r="O629" s="21"/>
      <c r="P629" s="21"/>
      <c r="Q629" s="21"/>
      <c r="R629" s="134"/>
      <c r="S629" s="134"/>
      <c r="T629" s="134"/>
      <c r="U629" s="134"/>
      <c r="V629" s="134"/>
      <c r="W629" s="134"/>
      <c r="X629" s="134"/>
      <c r="Y629" s="134"/>
      <c r="Z629" s="134"/>
      <c r="AA629" s="134"/>
      <c r="AB629" s="134"/>
      <c r="AC629" s="134"/>
      <c r="AD629" s="134"/>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row>
    <row r="630" spans="1:56" ht="16.5" customHeight="1" x14ac:dyDescent="0.3">
      <c r="A630" s="22"/>
      <c r="B630" s="22"/>
      <c r="C630" s="22"/>
      <c r="D630" s="22"/>
      <c r="E630" s="21"/>
      <c r="F630" s="23"/>
      <c r="G630" s="21"/>
      <c r="H630" s="21"/>
      <c r="I630" s="21"/>
      <c r="J630" s="21"/>
      <c r="K630" s="21"/>
      <c r="L630" s="21"/>
      <c r="M630" s="21"/>
      <c r="N630" s="21"/>
      <c r="O630" s="21"/>
      <c r="P630" s="21"/>
      <c r="Q630" s="21"/>
      <c r="R630" s="134"/>
      <c r="S630" s="134"/>
      <c r="T630" s="134"/>
      <c r="U630" s="134"/>
      <c r="V630" s="134"/>
      <c r="W630" s="134"/>
      <c r="X630" s="134"/>
      <c r="Y630" s="134"/>
      <c r="Z630" s="134"/>
      <c r="AA630" s="134"/>
      <c r="AB630" s="134"/>
      <c r="AC630" s="134"/>
      <c r="AD630" s="134"/>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row>
    <row r="631" spans="1:56" ht="16.5" customHeight="1" x14ac:dyDescent="0.3">
      <c r="A631" s="22"/>
      <c r="B631" s="22"/>
      <c r="C631" s="22"/>
      <c r="D631" s="22"/>
      <c r="E631" s="21"/>
      <c r="F631" s="23"/>
      <c r="G631" s="21"/>
      <c r="H631" s="21"/>
      <c r="I631" s="21"/>
      <c r="J631" s="21"/>
      <c r="K631" s="21"/>
      <c r="L631" s="21"/>
      <c r="M631" s="21"/>
      <c r="N631" s="21"/>
      <c r="O631" s="21"/>
      <c r="P631" s="21"/>
      <c r="Q631" s="21"/>
      <c r="R631" s="134"/>
      <c r="S631" s="134"/>
      <c r="T631" s="134"/>
      <c r="U631" s="134"/>
      <c r="V631" s="134"/>
      <c r="W631" s="134"/>
      <c r="X631" s="134"/>
      <c r="Y631" s="134"/>
      <c r="Z631" s="134"/>
      <c r="AA631" s="134"/>
      <c r="AB631" s="134"/>
      <c r="AC631" s="134"/>
      <c r="AD631" s="134"/>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row>
    <row r="632" spans="1:56" ht="16.5" customHeight="1" x14ac:dyDescent="0.3">
      <c r="A632" s="22"/>
      <c r="B632" s="22"/>
      <c r="C632" s="22"/>
      <c r="D632" s="22"/>
      <c r="E632" s="21"/>
      <c r="F632" s="23"/>
      <c r="G632" s="21"/>
      <c r="H632" s="21"/>
      <c r="I632" s="21"/>
      <c r="J632" s="21"/>
      <c r="K632" s="21"/>
      <c r="L632" s="21"/>
      <c r="M632" s="21"/>
      <c r="N632" s="21"/>
      <c r="O632" s="21"/>
      <c r="P632" s="21"/>
      <c r="Q632" s="21"/>
      <c r="R632" s="134"/>
      <c r="S632" s="134"/>
      <c r="T632" s="134"/>
      <c r="U632" s="134"/>
      <c r="V632" s="134"/>
      <c r="W632" s="134"/>
      <c r="X632" s="134"/>
      <c r="Y632" s="134"/>
      <c r="Z632" s="134"/>
      <c r="AA632" s="134"/>
      <c r="AB632" s="134"/>
      <c r="AC632" s="134"/>
      <c r="AD632" s="134"/>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row>
    <row r="633" spans="1:56" ht="16.5" customHeight="1" x14ac:dyDescent="0.3">
      <c r="A633" s="22"/>
      <c r="B633" s="22"/>
      <c r="C633" s="22"/>
      <c r="D633" s="22"/>
      <c r="E633" s="21"/>
      <c r="F633" s="23"/>
      <c r="G633" s="21"/>
      <c r="H633" s="21"/>
      <c r="I633" s="21"/>
      <c r="J633" s="21"/>
      <c r="K633" s="21"/>
      <c r="L633" s="21"/>
      <c r="M633" s="21"/>
      <c r="N633" s="21"/>
      <c r="O633" s="21"/>
      <c r="P633" s="21"/>
      <c r="Q633" s="21"/>
      <c r="R633" s="134"/>
      <c r="S633" s="134"/>
      <c r="T633" s="134"/>
      <c r="U633" s="134"/>
      <c r="V633" s="134"/>
      <c r="W633" s="134"/>
      <c r="X633" s="134"/>
      <c r="Y633" s="134"/>
      <c r="Z633" s="134"/>
      <c r="AA633" s="134"/>
      <c r="AB633" s="134"/>
      <c r="AC633" s="134"/>
      <c r="AD633" s="134"/>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row>
    <row r="634" spans="1:56" ht="16.5" customHeight="1" x14ac:dyDescent="0.3">
      <c r="A634" s="22"/>
      <c r="B634" s="22"/>
      <c r="C634" s="22"/>
      <c r="D634" s="22"/>
      <c r="E634" s="21"/>
      <c r="F634" s="23"/>
      <c r="G634" s="21"/>
      <c r="H634" s="21"/>
      <c r="I634" s="21"/>
      <c r="J634" s="21"/>
      <c r="K634" s="21"/>
      <c r="L634" s="21"/>
      <c r="M634" s="21"/>
      <c r="N634" s="21"/>
      <c r="O634" s="21"/>
      <c r="P634" s="21"/>
      <c r="Q634" s="21"/>
      <c r="R634" s="134"/>
      <c r="S634" s="134"/>
      <c r="T634" s="134"/>
      <c r="U634" s="134"/>
      <c r="V634" s="134"/>
      <c r="W634" s="134"/>
      <c r="X634" s="134"/>
      <c r="Y634" s="134"/>
      <c r="Z634" s="134"/>
      <c r="AA634" s="134"/>
      <c r="AB634" s="134"/>
      <c r="AC634" s="134"/>
      <c r="AD634" s="134"/>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row>
    <row r="635" spans="1:56" ht="16.5" customHeight="1" x14ac:dyDescent="0.3">
      <c r="A635" s="22"/>
      <c r="B635" s="22"/>
      <c r="C635" s="22"/>
      <c r="D635" s="22"/>
      <c r="E635" s="21"/>
      <c r="F635" s="23"/>
      <c r="G635" s="21"/>
      <c r="H635" s="21"/>
      <c r="I635" s="21"/>
      <c r="J635" s="21"/>
      <c r="K635" s="21"/>
      <c r="L635" s="21"/>
      <c r="M635" s="21"/>
      <c r="N635" s="21"/>
      <c r="O635" s="21"/>
      <c r="P635" s="21"/>
      <c r="Q635" s="21"/>
      <c r="R635" s="134"/>
      <c r="S635" s="134"/>
      <c r="T635" s="134"/>
      <c r="U635" s="134"/>
      <c r="V635" s="134"/>
      <c r="W635" s="134"/>
      <c r="X635" s="134"/>
      <c r="Y635" s="134"/>
      <c r="Z635" s="134"/>
      <c r="AA635" s="134"/>
      <c r="AB635" s="134"/>
      <c r="AC635" s="134"/>
      <c r="AD635" s="134"/>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row>
    <row r="636" spans="1:56" ht="16.5" customHeight="1" x14ac:dyDescent="0.3">
      <c r="A636" s="22"/>
      <c r="B636" s="22"/>
      <c r="C636" s="22"/>
      <c r="D636" s="22"/>
      <c r="E636" s="21"/>
      <c r="F636" s="23"/>
      <c r="G636" s="21"/>
      <c r="H636" s="21"/>
      <c r="I636" s="21"/>
      <c r="J636" s="21"/>
      <c r="K636" s="21"/>
      <c r="L636" s="21"/>
      <c r="M636" s="21"/>
      <c r="N636" s="21"/>
      <c r="O636" s="21"/>
      <c r="P636" s="21"/>
      <c r="Q636" s="21"/>
      <c r="R636" s="134"/>
      <c r="S636" s="134"/>
      <c r="T636" s="134"/>
      <c r="U636" s="134"/>
      <c r="V636" s="134"/>
      <c r="W636" s="134"/>
      <c r="X636" s="134"/>
      <c r="Y636" s="134"/>
      <c r="Z636" s="134"/>
      <c r="AA636" s="134"/>
      <c r="AB636" s="134"/>
      <c r="AC636" s="134"/>
      <c r="AD636" s="134"/>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row>
    <row r="637" spans="1:56" ht="16.5" customHeight="1" x14ac:dyDescent="0.3">
      <c r="A637" s="22"/>
      <c r="B637" s="22"/>
      <c r="C637" s="22"/>
      <c r="D637" s="22"/>
      <c r="E637" s="21"/>
      <c r="F637" s="23"/>
      <c r="G637" s="21"/>
      <c r="H637" s="21"/>
      <c r="I637" s="21"/>
      <c r="J637" s="21"/>
      <c r="K637" s="21"/>
      <c r="L637" s="21"/>
      <c r="M637" s="21"/>
      <c r="N637" s="21"/>
      <c r="O637" s="21"/>
      <c r="P637" s="21"/>
      <c r="Q637" s="21"/>
      <c r="R637" s="134"/>
      <c r="S637" s="134"/>
      <c r="T637" s="134"/>
      <c r="U637" s="134"/>
      <c r="V637" s="134"/>
      <c r="W637" s="134"/>
      <c r="X637" s="134"/>
      <c r="Y637" s="134"/>
      <c r="Z637" s="134"/>
      <c r="AA637" s="134"/>
      <c r="AB637" s="134"/>
      <c r="AC637" s="134"/>
      <c r="AD637" s="134"/>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row>
    <row r="638" spans="1:56" ht="16.5" customHeight="1" x14ac:dyDescent="0.3">
      <c r="A638" s="22"/>
      <c r="B638" s="22"/>
      <c r="C638" s="22"/>
      <c r="D638" s="22"/>
      <c r="E638" s="21"/>
      <c r="F638" s="23"/>
      <c r="G638" s="21"/>
      <c r="H638" s="21"/>
      <c r="I638" s="21"/>
      <c r="J638" s="21"/>
      <c r="K638" s="21"/>
      <c r="L638" s="21"/>
      <c r="M638" s="21"/>
      <c r="N638" s="21"/>
      <c r="O638" s="21"/>
      <c r="P638" s="21"/>
      <c r="Q638" s="21"/>
      <c r="R638" s="134"/>
      <c r="S638" s="134"/>
      <c r="T638" s="134"/>
      <c r="U638" s="134"/>
      <c r="V638" s="134"/>
      <c r="W638" s="134"/>
      <c r="X638" s="134"/>
      <c r="Y638" s="134"/>
      <c r="Z638" s="134"/>
      <c r="AA638" s="134"/>
      <c r="AB638" s="134"/>
      <c r="AC638" s="134"/>
      <c r="AD638" s="134"/>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row>
    <row r="639" spans="1:56" ht="16.5" customHeight="1" x14ac:dyDescent="0.3">
      <c r="A639" s="22"/>
      <c r="B639" s="22"/>
      <c r="C639" s="22"/>
      <c r="D639" s="22"/>
      <c r="E639" s="21"/>
      <c r="F639" s="23"/>
      <c r="G639" s="21"/>
      <c r="H639" s="21"/>
      <c r="I639" s="21"/>
      <c r="J639" s="21"/>
      <c r="K639" s="21"/>
      <c r="L639" s="21"/>
      <c r="M639" s="21"/>
      <c r="N639" s="21"/>
      <c r="O639" s="21"/>
      <c r="P639" s="21"/>
      <c r="Q639" s="21"/>
      <c r="R639" s="134"/>
      <c r="S639" s="134"/>
      <c r="T639" s="134"/>
      <c r="U639" s="134"/>
      <c r="V639" s="134"/>
      <c r="W639" s="134"/>
      <c r="X639" s="134"/>
      <c r="Y639" s="134"/>
      <c r="Z639" s="134"/>
      <c r="AA639" s="134"/>
      <c r="AB639" s="134"/>
      <c r="AC639" s="134"/>
      <c r="AD639" s="134"/>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row>
    <row r="640" spans="1:56" ht="16.5" customHeight="1" x14ac:dyDescent="0.3">
      <c r="A640" s="22"/>
      <c r="B640" s="22"/>
      <c r="C640" s="22"/>
      <c r="D640" s="22"/>
      <c r="E640" s="21"/>
      <c r="F640" s="23"/>
      <c r="G640" s="21"/>
      <c r="H640" s="21"/>
      <c r="I640" s="21"/>
      <c r="J640" s="21"/>
      <c r="K640" s="21"/>
      <c r="L640" s="21"/>
      <c r="M640" s="21"/>
      <c r="N640" s="21"/>
      <c r="O640" s="21"/>
      <c r="P640" s="21"/>
      <c r="Q640" s="21"/>
      <c r="R640" s="134"/>
      <c r="S640" s="134"/>
      <c r="T640" s="134"/>
      <c r="U640" s="134"/>
      <c r="V640" s="134"/>
      <c r="W640" s="134"/>
      <c r="X640" s="134"/>
      <c r="Y640" s="134"/>
      <c r="Z640" s="134"/>
      <c r="AA640" s="134"/>
      <c r="AB640" s="134"/>
      <c r="AC640" s="134"/>
      <c r="AD640" s="134"/>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row>
    <row r="641" spans="1:56" ht="16.5" customHeight="1" x14ac:dyDescent="0.3">
      <c r="A641" s="22"/>
      <c r="B641" s="22"/>
      <c r="C641" s="22"/>
      <c r="D641" s="22"/>
      <c r="E641" s="21"/>
      <c r="F641" s="23"/>
      <c r="G641" s="21"/>
      <c r="H641" s="21"/>
      <c r="I641" s="21"/>
      <c r="J641" s="21"/>
      <c r="K641" s="21"/>
      <c r="L641" s="21"/>
      <c r="M641" s="21"/>
      <c r="N641" s="21"/>
      <c r="O641" s="21"/>
      <c r="P641" s="21"/>
      <c r="Q641" s="21"/>
      <c r="R641" s="134"/>
      <c r="S641" s="134"/>
      <c r="T641" s="134"/>
      <c r="U641" s="134"/>
      <c r="V641" s="134"/>
      <c r="W641" s="134"/>
      <c r="X641" s="134"/>
      <c r="Y641" s="134"/>
      <c r="Z641" s="134"/>
      <c r="AA641" s="134"/>
      <c r="AB641" s="134"/>
      <c r="AC641" s="134"/>
      <c r="AD641" s="134"/>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row>
    <row r="642" spans="1:56" ht="16.5" customHeight="1" x14ac:dyDescent="0.3">
      <c r="A642" s="22"/>
      <c r="B642" s="22"/>
      <c r="C642" s="22"/>
      <c r="D642" s="22"/>
      <c r="E642" s="21"/>
      <c r="F642" s="23"/>
      <c r="G642" s="21"/>
      <c r="H642" s="21"/>
      <c r="I642" s="21"/>
      <c r="J642" s="21"/>
      <c r="K642" s="21"/>
      <c r="L642" s="21"/>
      <c r="M642" s="21"/>
      <c r="N642" s="21"/>
      <c r="O642" s="21"/>
      <c r="P642" s="21"/>
      <c r="Q642" s="21"/>
      <c r="R642" s="134"/>
      <c r="S642" s="134"/>
      <c r="T642" s="134"/>
      <c r="U642" s="134"/>
      <c r="V642" s="134"/>
      <c r="W642" s="134"/>
      <c r="X642" s="134"/>
      <c r="Y642" s="134"/>
      <c r="Z642" s="134"/>
      <c r="AA642" s="134"/>
      <c r="AB642" s="134"/>
      <c r="AC642" s="134"/>
      <c r="AD642" s="134"/>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row>
    <row r="643" spans="1:56" ht="16.5" customHeight="1" x14ac:dyDescent="0.3">
      <c r="A643" s="22"/>
      <c r="B643" s="22"/>
      <c r="C643" s="22"/>
      <c r="D643" s="22"/>
      <c r="E643" s="21"/>
      <c r="F643" s="23"/>
      <c r="G643" s="21"/>
      <c r="H643" s="21"/>
      <c r="I643" s="21"/>
      <c r="J643" s="21"/>
      <c r="K643" s="21"/>
      <c r="L643" s="21"/>
      <c r="M643" s="21"/>
      <c r="N643" s="21"/>
      <c r="O643" s="21"/>
      <c r="P643" s="21"/>
      <c r="Q643" s="21"/>
      <c r="R643" s="134"/>
      <c r="S643" s="134"/>
      <c r="T643" s="134"/>
      <c r="U643" s="134"/>
      <c r="V643" s="134"/>
      <c r="W643" s="134"/>
      <c r="X643" s="134"/>
      <c r="Y643" s="134"/>
      <c r="Z643" s="134"/>
      <c r="AA643" s="134"/>
      <c r="AB643" s="134"/>
      <c r="AC643" s="134"/>
      <c r="AD643" s="134"/>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row>
    <row r="644" spans="1:56" ht="16.5" customHeight="1" x14ac:dyDescent="0.3">
      <c r="A644" s="22"/>
      <c r="B644" s="22"/>
      <c r="C644" s="22"/>
      <c r="D644" s="22"/>
      <c r="E644" s="21"/>
      <c r="F644" s="23"/>
      <c r="G644" s="21"/>
      <c r="H644" s="21"/>
      <c r="I644" s="21"/>
      <c r="J644" s="21"/>
      <c r="K644" s="21"/>
      <c r="L644" s="21"/>
      <c r="M644" s="21"/>
      <c r="N644" s="21"/>
      <c r="O644" s="21"/>
      <c r="P644" s="21"/>
      <c r="Q644" s="21"/>
      <c r="R644" s="134"/>
      <c r="S644" s="134"/>
      <c r="T644" s="134"/>
      <c r="U644" s="134"/>
      <c r="V644" s="134"/>
      <c r="W644" s="134"/>
      <c r="X644" s="134"/>
      <c r="Y644" s="134"/>
      <c r="Z644" s="134"/>
      <c r="AA644" s="134"/>
      <c r="AB644" s="134"/>
      <c r="AC644" s="134"/>
      <c r="AD644" s="134"/>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row>
    <row r="645" spans="1:56" ht="16.5" customHeight="1" x14ac:dyDescent="0.3">
      <c r="A645" s="22"/>
      <c r="B645" s="22"/>
      <c r="C645" s="22"/>
      <c r="D645" s="22"/>
      <c r="E645" s="21"/>
      <c r="F645" s="23"/>
      <c r="G645" s="21"/>
      <c r="H645" s="21"/>
      <c r="I645" s="21"/>
      <c r="J645" s="21"/>
      <c r="K645" s="21"/>
      <c r="L645" s="21"/>
      <c r="M645" s="21"/>
      <c r="N645" s="21"/>
      <c r="O645" s="21"/>
      <c r="P645" s="21"/>
      <c r="Q645" s="21"/>
      <c r="R645" s="134"/>
      <c r="S645" s="134"/>
      <c r="T645" s="134"/>
      <c r="U645" s="134"/>
      <c r="V645" s="134"/>
      <c r="W645" s="134"/>
      <c r="X645" s="134"/>
      <c r="Y645" s="134"/>
      <c r="Z645" s="134"/>
      <c r="AA645" s="134"/>
      <c r="AB645" s="134"/>
      <c r="AC645" s="134"/>
      <c r="AD645" s="134"/>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row>
    <row r="646" spans="1:56" ht="16.5" customHeight="1" x14ac:dyDescent="0.3">
      <c r="A646" s="22"/>
      <c r="B646" s="22"/>
      <c r="C646" s="22"/>
      <c r="D646" s="22"/>
      <c r="E646" s="21"/>
      <c r="F646" s="23"/>
      <c r="G646" s="21"/>
      <c r="H646" s="21"/>
      <c r="I646" s="21"/>
      <c r="J646" s="21"/>
      <c r="K646" s="21"/>
      <c r="L646" s="21"/>
      <c r="M646" s="21"/>
      <c r="N646" s="21"/>
      <c r="O646" s="21"/>
      <c r="P646" s="21"/>
      <c r="Q646" s="21"/>
      <c r="R646" s="134"/>
      <c r="S646" s="134"/>
      <c r="T646" s="134"/>
      <c r="U646" s="134"/>
      <c r="V646" s="134"/>
      <c r="W646" s="134"/>
      <c r="X646" s="134"/>
      <c r="Y646" s="134"/>
      <c r="Z646" s="134"/>
      <c r="AA646" s="134"/>
      <c r="AB646" s="134"/>
      <c r="AC646" s="134"/>
      <c r="AD646" s="134"/>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row>
    <row r="647" spans="1:56" ht="16.5" customHeight="1" x14ac:dyDescent="0.3">
      <c r="A647" s="22"/>
      <c r="B647" s="22"/>
      <c r="C647" s="22"/>
      <c r="D647" s="22"/>
      <c r="E647" s="21"/>
      <c r="F647" s="23"/>
      <c r="G647" s="21"/>
      <c r="H647" s="21"/>
      <c r="I647" s="21"/>
      <c r="J647" s="21"/>
      <c r="K647" s="21"/>
      <c r="L647" s="21"/>
      <c r="M647" s="21"/>
      <c r="N647" s="21"/>
      <c r="O647" s="21"/>
      <c r="P647" s="21"/>
      <c r="Q647" s="21"/>
      <c r="R647" s="134"/>
      <c r="S647" s="134"/>
      <c r="T647" s="134"/>
      <c r="U647" s="134"/>
      <c r="V647" s="134"/>
      <c r="W647" s="134"/>
      <c r="X647" s="134"/>
      <c r="Y647" s="134"/>
      <c r="Z647" s="134"/>
      <c r="AA647" s="134"/>
      <c r="AB647" s="134"/>
      <c r="AC647" s="134"/>
      <c r="AD647" s="134"/>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row>
    <row r="648" spans="1:56" ht="16.5" customHeight="1" x14ac:dyDescent="0.3">
      <c r="A648" s="22"/>
      <c r="B648" s="22"/>
      <c r="C648" s="22"/>
      <c r="D648" s="22"/>
      <c r="E648" s="21"/>
      <c r="F648" s="23"/>
      <c r="G648" s="21"/>
      <c r="H648" s="21"/>
      <c r="I648" s="21"/>
      <c r="J648" s="21"/>
      <c r="K648" s="21"/>
      <c r="L648" s="21"/>
      <c r="M648" s="21"/>
      <c r="N648" s="21"/>
      <c r="O648" s="21"/>
      <c r="P648" s="21"/>
      <c r="Q648" s="21"/>
      <c r="R648" s="134"/>
      <c r="S648" s="134"/>
      <c r="T648" s="134"/>
      <c r="U648" s="134"/>
      <c r="V648" s="134"/>
      <c r="W648" s="134"/>
      <c r="X648" s="134"/>
      <c r="Y648" s="134"/>
      <c r="Z648" s="134"/>
      <c r="AA648" s="134"/>
      <c r="AB648" s="134"/>
      <c r="AC648" s="134"/>
      <c r="AD648" s="134"/>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row>
    <row r="649" spans="1:56" ht="16.5" customHeight="1" x14ac:dyDescent="0.3">
      <c r="A649" s="22"/>
      <c r="B649" s="22"/>
      <c r="C649" s="22"/>
      <c r="D649" s="22"/>
      <c r="E649" s="21"/>
      <c r="F649" s="23"/>
      <c r="G649" s="21"/>
      <c r="H649" s="21"/>
      <c r="I649" s="21"/>
      <c r="J649" s="21"/>
      <c r="K649" s="21"/>
      <c r="L649" s="21"/>
      <c r="M649" s="21"/>
      <c r="N649" s="21"/>
      <c r="O649" s="21"/>
      <c r="P649" s="21"/>
      <c r="Q649" s="21"/>
      <c r="R649" s="134"/>
      <c r="S649" s="134"/>
      <c r="T649" s="134"/>
      <c r="U649" s="134"/>
      <c r="V649" s="134"/>
      <c r="W649" s="134"/>
      <c r="X649" s="134"/>
      <c r="Y649" s="134"/>
      <c r="Z649" s="134"/>
      <c r="AA649" s="134"/>
      <c r="AB649" s="134"/>
      <c r="AC649" s="134"/>
      <c r="AD649" s="134"/>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row>
    <row r="650" spans="1:56" ht="16.5" customHeight="1" x14ac:dyDescent="0.3">
      <c r="A650" s="22"/>
      <c r="B650" s="22"/>
      <c r="C650" s="22"/>
      <c r="D650" s="22"/>
      <c r="E650" s="21"/>
      <c r="F650" s="23"/>
      <c r="G650" s="21"/>
      <c r="H650" s="21"/>
      <c r="I650" s="21"/>
      <c r="J650" s="21"/>
      <c r="K650" s="21"/>
      <c r="L650" s="21"/>
      <c r="M650" s="21"/>
      <c r="N650" s="21"/>
      <c r="O650" s="21"/>
      <c r="P650" s="21"/>
      <c r="Q650" s="21"/>
      <c r="R650" s="134"/>
      <c r="S650" s="134"/>
      <c r="T650" s="134"/>
      <c r="U650" s="134"/>
      <c r="V650" s="134"/>
      <c r="W650" s="134"/>
      <c r="X650" s="134"/>
      <c r="Y650" s="134"/>
      <c r="Z650" s="134"/>
      <c r="AA650" s="134"/>
      <c r="AB650" s="134"/>
      <c r="AC650" s="134"/>
      <c r="AD650" s="134"/>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row>
    <row r="651" spans="1:56" ht="16.5" customHeight="1" x14ac:dyDescent="0.3">
      <c r="A651" s="22"/>
      <c r="B651" s="22"/>
      <c r="C651" s="22"/>
      <c r="D651" s="22"/>
      <c r="E651" s="21"/>
      <c r="F651" s="23"/>
      <c r="G651" s="21"/>
      <c r="H651" s="21"/>
      <c r="I651" s="21"/>
      <c r="J651" s="21"/>
      <c r="K651" s="21"/>
      <c r="L651" s="21"/>
      <c r="M651" s="21"/>
      <c r="N651" s="21"/>
      <c r="O651" s="21"/>
      <c r="P651" s="21"/>
      <c r="Q651" s="21"/>
      <c r="R651" s="134"/>
      <c r="S651" s="134"/>
      <c r="T651" s="134"/>
      <c r="U651" s="134"/>
      <c r="V651" s="134"/>
      <c r="W651" s="134"/>
      <c r="X651" s="134"/>
      <c r="Y651" s="134"/>
      <c r="Z651" s="134"/>
      <c r="AA651" s="134"/>
      <c r="AB651" s="134"/>
      <c r="AC651" s="134"/>
      <c r="AD651" s="134"/>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row>
    <row r="652" spans="1:56" ht="16.5" customHeight="1" x14ac:dyDescent="0.3">
      <c r="A652" s="22"/>
      <c r="B652" s="22"/>
      <c r="C652" s="22"/>
      <c r="D652" s="22"/>
      <c r="E652" s="21"/>
      <c r="F652" s="23"/>
      <c r="G652" s="21"/>
      <c r="H652" s="21"/>
      <c r="I652" s="21"/>
      <c r="J652" s="21"/>
      <c r="K652" s="21"/>
      <c r="L652" s="21"/>
      <c r="M652" s="21"/>
      <c r="N652" s="21"/>
      <c r="O652" s="21"/>
      <c r="P652" s="21"/>
      <c r="Q652" s="21"/>
      <c r="R652" s="134"/>
      <c r="S652" s="134"/>
      <c r="T652" s="134"/>
      <c r="U652" s="134"/>
      <c r="V652" s="134"/>
      <c r="W652" s="134"/>
      <c r="X652" s="134"/>
      <c r="Y652" s="134"/>
      <c r="Z652" s="134"/>
      <c r="AA652" s="134"/>
      <c r="AB652" s="134"/>
      <c r="AC652" s="134"/>
      <c r="AD652" s="134"/>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row>
    <row r="653" spans="1:56" ht="16.5" customHeight="1" x14ac:dyDescent="0.3">
      <c r="A653" s="22"/>
      <c r="B653" s="22"/>
      <c r="C653" s="22"/>
      <c r="D653" s="22"/>
      <c r="E653" s="21"/>
      <c r="F653" s="23"/>
      <c r="G653" s="21"/>
      <c r="H653" s="21"/>
      <c r="I653" s="21"/>
      <c r="J653" s="21"/>
      <c r="K653" s="21"/>
      <c r="L653" s="21"/>
      <c r="M653" s="21"/>
      <c r="N653" s="21"/>
      <c r="O653" s="21"/>
      <c r="P653" s="21"/>
      <c r="Q653" s="21"/>
      <c r="R653" s="134"/>
      <c r="S653" s="134"/>
      <c r="T653" s="134"/>
      <c r="U653" s="134"/>
      <c r="V653" s="134"/>
      <c r="W653" s="134"/>
      <c r="X653" s="134"/>
      <c r="Y653" s="134"/>
      <c r="Z653" s="134"/>
      <c r="AA653" s="134"/>
      <c r="AB653" s="134"/>
      <c r="AC653" s="134"/>
      <c r="AD653" s="134"/>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row>
    <row r="654" spans="1:56" ht="16.5" customHeight="1" x14ac:dyDescent="0.3">
      <c r="A654" s="22"/>
      <c r="B654" s="22"/>
      <c r="C654" s="22"/>
      <c r="D654" s="22"/>
      <c r="E654" s="21"/>
      <c r="F654" s="23"/>
      <c r="G654" s="21"/>
      <c r="H654" s="21"/>
      <c r="I654" s="21"/>
      <c r="J654" s="21"/>
      <c r="K654" s="21"/>
      <c r="L654" s="21"/>
      <c r="M654" s="21"/>
      <c r="N654" s="21"/>
      <c r="O654" s="21"/>
      <c r="P654" s="21"/>
      <c r="Q654" s="21"/>
      <c r="R654" s="134"/>
      <c r="S654" s="134"/>
      <c r="T654" s="134"/>
      <c r="U654" s="134"/>
      <c r="V654" s="134"/>
      <c r="W654" s="134"/>
      <c r="X654" s="134"/>
      <c r="Y654" s="134"/>
      <c r="Z654" s="134"/>
      <c r="AA654" s="134"/>
      <c r="AB654" s="134"/>
      <c r="AC654" s="134"/>
      <c r="AD654" s="134"/>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row>
    <row r="655" spans="1:56" ht="16.5" customHeight="1" x14ac:dyDescent="0.3">
      <c r="A655" s="22"/>
      <c r="B655" s="22"/>
      <c r="C655" s="22"/>
      <c r="D655" s="22"/>
      <c r="E655" s="21"/>
      <c r="F655" s="23"/>
      <c r="G655" s="21"/>
      <c r="H655" s="21"/>
      <c r="I655" s="21"/>
      <c r="J655" s="21"/>
      <c r="K655" s="21"/>
      <c r="L655" s="21"/>
      <c r="M655" s="21"/>
      <c r="N655" s="21"/>
      <c r="O655" s="21"/>
      <c r="P655" s="21"/>
      <c r="Q655" s="21"/>
      <c r="R655" s="134"/>
      <c r="S655" s="134"/>
      <c r="T655" s="134"/>
      <c r="U655" s="134"/>
      <c r="V655" s="134"/>
      <c r="W655" s="134"/>
      <c r="X655" s="134"/>
      <c r="Y655" s="134"/>
      <c r="Z655" s="134"/>
      <c r="AA655" s="134"/>
      <c r="AB655" s="134"/>
      <c r="AC655" s="134"/>
      <c r="AD655" s="134"/>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row>
    <row r="656" spans="1:56" ht="16.5" customHeight="1" x14ac:dyDescent="0.3">
      <c r="A656" s="22"/>
      <c r="B656" s="22"/>
      <c r="C656" s="22"/>
      <c r="D656" s="22"/>
      <c r="E656" s="21"/>
      <c r="F656" s="23"/>
      <c r="G656" s="21"/>
      <c r="H656" s="21"/>
      <c r="I656" s="21"/>
      <c r="J656" s="21"/>
      <c r="K656" s="21"/>
      <c r="L656" s="21"/>
      <c r="M656" s="21"/>
      <c r="N656" s="21"/>
      <c r="O656" s="21"/>
      <c r="P656" s="21"/>
      <c r="Q656" s="21"/>
      <c r="R656" s="134"/>
      <c r="S656" s="134"/>
      <c r="T656" s="134"/>
      <c r="U656" s="134"/>
      <c r="V656" s="134"/>
      <c r="W656" s="134"/>
      <c r="X656" s="134"/>
      <c r="Y656" s="134"/>
      <c r="Z656" s="134"/>
      <c r="AA656" s="134"/>
      <c r="AB656" s="134"/>
      <c r="AC656" s="134"/>
      <c r="AD656" s="134"/>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row>
    <row r="657" spans="1:56" ht="16.5" customHeight="1" x14ac:dyDescent="0.3">
      <c r="A657" s="22"/>
      <c r="B657" s="22"/>
      <c r="C657" s="22"/>
      <c r="D657" s="22"/>
      <c r="E657" s="21"/>
      <c r="F657" s="23"/>
      <c r="G657" s="21"/>
      <c r="H657" s="21"/>
      <c r="I657" s="21"/>
      <c r="J657" s="21"/>
      <c r="K657" s="21"/>
      <c r="L657" s="21"/>
      <c r="M657" s="21"/>
      <c r="N657" s="21"/>
      <c r="O657" s="21"/>
      <c r="P657" s="21"/>
      <c r="Q657" s="21"/>
      <c r="R657" s="134"/>
      <c r="S657" s="134"/>
      <c r="T657" s="134"/>
      <c r="U657" s="134"/>
      <c r="V657" s="134"/>
      <c r="W657" s="134"/>
      <c r="X657" s="134"/>
      <c r="Y657" s="134"/>
      <c r="Z657" s="134"/>
      <c r="AA657" s="134"/>
      <c r="AB657" s="134"/>
      <c r="AC657" s="134"/>
      <c r="AD657" s="134"/>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row>
    <row r="658" spans="1:56" ht="16.5" customHeight="1" x14ac:dyDescent="0.3">
      <c r="A658" s="22"/>
      <c r="B658" s="22"/>
      <c r="C658" s="22"/>
      <c r="D658" s="22"/>
      <c r="E658" s="21"/>
      <c r="F658" s="23"/>
      <c r="G658" s="21"/>
      <c r="H658" s="21"/>
      <c r="I658" s="21"/>
      <c r="J658" s="21"/>
      <c r="K658" s="21"/>
      <c r="L658" s="21"/>
      <c r="M658" s="21"/>
      <c r="N658" s="21"/>
      <c r="O658" s="21"/>
      <c r="P658" s="21"/>
      <c r="Q658" s="21"/>
      <c r="R658" s="134"/>
      <c r="S658" s="134"/>
      <c r="T658" s="134"/>
      <c r="U658" s="134"/>
      <c r="V658" s="134"/>
      <c r="W658" s="134"/>
      <c r="X658" s="134"/>
      <c r="Y658" s="134"/>
      <c r="Z658" s="134"/>
      <c r="AA658" s="134"/>
      <c r="AB658" s="134"/>
      <c r="AC658" s="134"/>
      <c r="AD658" s="134"/>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row>
    <row r="659" spans="1:56" ht="16.5" customHeight="1" x14ac:dyDescent="0.3">
      <c r="A659" s="22"/>
      <c r="B659" s="22"/>
      <c r="C659" s="22"/>
      <c r="D659" s="22"/>
      <c r="E659" s="21"/>
      <c r="F659" s="23"/>
      <c r="G659" s="21"/>
      <c r="H659" s="21"/>
      <c r="I659" s="21"/>
      <c r="J659" s="21"/>
      <c r="K659" s="21"/>
      <c r="L659" s="21"/>
      <c r="M659" s="21"/>
      <c r="N659" s="21"/>
      <c r="O659" s="21"/>
      <c r="P659" s="21"/>
      <c r="Q659" s="21"/>
      <c r="R659" s="134"/>
      <c r="S659" s="134"/>
      <c r="T659" s="134"/>
      <c r="U659" s="134"/>
      <c r="V659" s="134"/>
      <c r="W659" s="134"/>
      <c r="X659" s="134"/>
      <c r="Y659" s="134"/>
      <c r="Z659" s="134"/>
      <c r="AA659" s="134"/>
      <c r="AB659" s="134"/>
      <c r="AC659" s="134"/>
      <c r="AD659" s="134"/>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row>
    <row r="660" spans="1:56" ht="16.5" customHeight="1" x14ac:dyDescent="0.3">
      <c r="A660" s="22"/>
      <c r="B660" s="22"/>
      <c r="C660" s="22"/>
      <c r="D660" s="22"/>
      <c r="E660" s="21"/>
      <c r="F660" s="23"/>
      <c r="G660" s="21"/>
      <c r="H660" s="21"/>
      <c r="I660" s="21"/>
      <c r="J660" s="21"/>
      <c r="K660" s="21"/>
      <c r="L660" s="21"/>
      <c r="M660" s="21"/>
      <c r="N660" s="21"/>
      <c r="O660" s="21"/>
      <c r="P660" s="21"/>
      <c r="Q660" s="21"/>
      <c r="R660" s="134"/>
      <c r="S660" s="134"/>
      <c r="T660" s="134"/>
      <c r="U660" s="134"/>
      <c r="V660" s="134"/>
      <c r="W660" s="134"/>
      <c r="X660" s="134"/>
      <c r="Y660" s="134"/>
      <c r="Z660" s="134"/>
      <c r="AA660" s="134"/>
      <c r="AB660" s="134"/>
      <c r="AC660" s="134"/>
      <c r="AD660" s="134"/>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row>
    <row r="661" spans="1:56" ht="16.5" customHeight="1" x14ac:dyDescent="0.3">
      <c r="A661" s="22"/>
      <c r="B661" s="22"/>
      <c r="C661" s="22"/>
      <c r="D661" s="22"/>
      <c r="E661" s="21"/>
      <c r="F661" s="23"/>
      <c r="G661" s="21"/>
      <c r="H661" s="21"/>
      <c r="I661" s="21"/>
      <c r="J661" s="21"/>
      <c r="K661" s="21"/>
      <c r="L661" s="21"/>
      <c r="M661" s="21"/>
      <c r="N661" s="21"/>
      <c r="O661" s="21"/>
      <c r="P661" s="21"/>
      <c r="Q661" s="21"/>
      <c r="R661" s="134"/>
      <c r="S661" s="134"/>
      <c r="T661" s="134"/>
      <c r="U661" s="134"/>
      <c r="V661" s="134"/>
      <c r="W661" s="134"/>
      <c r="X661" s="134"/>
      <c r="Y661" s="134"/>
      <c r="Z661" s="134"/>
      <c r="AA661" s="134"/>
      <c r="AB661" s="134"/>
      <c r="AC661" s="134"/>
      <c r="AD661" s="134"/>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row>
    <row r="662" spans="1:56" ht="16.5" customHeight="1" x14ac:dyDescent="0.3">
      <c r="A662" s="22"/>
      <c r="B662" s="22"/>
      <c r="C662" s="22"/>
      <c r="D662" s="22"/>
      <c r="E662" s="21"/>
      <c r="F662" s="23"/>
      <c r="G662" s="21"/>
      <c r="H662" s="21"/>
      <c r="I662" s="21"/>
      <c r="J662" s="21"/>
      <c r="K662" s="21"/>
      <c r="L662" s="21"/>
      <c r="M662" s="21"/>
      <c r="N662" s="21"/>
      <c r="O662" s="21"/>
      <c r="P662" s="21"/>
      <c r="Q662" s="21"/>
      <c r="R662" s="134"/>
      <c r="S662" s="134"/>
      <c r="T662" s="134"/>
      <c r="U662" s="134"/>
      <c r="V662" s="134"/>
      <c r="W662" s="134"/>
      <c r="X662" s="134"/>
      <c r="Y662" s="134"/>
      <c r="Z662" s="134"/>
      <c r="AA662" s="134"/>
      <c r="AB662" s="134"/>
      <c r="AC662" s="134"/>
      <c r="AD662" s="134"/>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row>
    <row r="663" spans="1:56" ht="16.5" customHeight="1" x14ac:dyDescent="0.3">
      <c r="A663" s="22"/>
      <c r="B663" s="22"/>
      <c r="C663" s="22"/>
      <c r="D663" s="22"/>
      <c r="E663" s="21"/>
      <c r="F663" s="23"/>
      <c r="G663" s="21"/>
      <c r="H663" s="21"/>
      <c r="I663" s="21"/>
      <c r="J663" s="21"/>
      <c r="K663" s="21"/>
      <c r="L663" s="21"/>
      <c r="M663" s="21"/>
      <c r="N663" s="21"/>
      <c r="O663" s="21"/>
      <c r="P663" s="21"/>
      <c r="Q663" s="21"/>
      <c r="R663" s="134"/>
      <c r="S663" s="134"/>
      <c r="T663" s="134"/>
      <c r="U663" s="134"/>
      <c r="V663" s="134"/>
      <c r="W663" s="134"/>
      <c r="X663" s="134"/>
      <c r="Y663" s="134"/>
      <c r="Z663" s="134"/>
      <c r="AA663" s="134"/>
      <c r="AB663" s="134"/>
      <c r="AC663" s="134"/>
      <c r="AD663" s="134"/>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row>
    <row r="664" spans="1:56" ht="16.5" customHeight="1" x14ac:dyDescent="0.3">
      <c r="A664" s="22"/>
      <c r="B664" s="22"/>
      <c r="C664" s="22"/>
      <c r="D664" s="22"/>
      <c r="E664" s="21"/>
      <c r="F664" s="23"/>
      <c r="G664" s="21"/>
      <c r="H664" s="21"/>
      <c r="I664" s="21"/>
      <c r="J664" s="21"/>
      <c r="K664" s="21"/>
      <c r="L664" s="21"/>
      <c r="M664" s="21"/>
      <c r="N664" s="21"/>
      <c r="O664" s="21"/>
      <c r="P664" s="21"/>
      <c r="Q664" s="21"/>
      <c r="R664" s="134"/>
      <c r="S664" s="134"/>
      <c r="T664" s="134"/>
      <c r="U664" s="134"/>
      <c r="V664" s="134"/>
      <c r="W664" s="134"/>
      <c r="X664" s="134"/>
      <c r="Y664" s="134"/>
      <c r="Z664" s="134"/>
      <c r="AA664" s="134"/>
      <c r="AB664" s="134"/>
      <c r="AC664" s="134"/>
      <c r="AD664" s="134"/>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row>
    <row r="665" spans="1:56" ht="16.5" customHeight="1" x14ac:dyDescent="0.3">
      <c r="A665" s="22"/>
      <c r="B665" s="22"/>
      <c r="C665" s="22"/>
      <c r="D665" s="22"/>
      <c r="E665" s="21"/>
      <c r="F665" s="23"/>
      <c r="G665" s="21"/>
      <c r="H665" s="21"/>
      <c r="I665" s="21"/>
      <c r="J665" s="21"/>
      <c r="K665" s="21"/>
      <c r="L665" s="21"/>
      <c r="M665" s="21"/>
      <c r="N665" s="21"/>
      <c r="O665" s="21"/>
      <c r="P665" s="21"/>
      <c r="Q665" s="21"/>
      <c r="R665" s="134"/>
      <c r="S665" s="134"/>
      <c r="T665" s="134"/>
      <c r="U665" s="134"/>
      <c r="V665" s="134"/>
      <c r="W665" s="134"/>
      <c r="X665" s="134"/>
      <c r="Y665" s="134"/>
      <c r="Z665" s="134"/>
      <c r="AA665" s="134"/>
      <c r="AB665" s="134"/>
      <c r="AC665" s="134"/>
      <c r="AD665" s="134"/>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row>
    <row r="666" spans="1:56" ht="16.5" customHeight="1" x14ac:dyDescent="0.3">
      <c r="A666" s="22"/>
      <c r="B666" s="22"/>
      <c r="C666" s="22"/>
      <c r="D666" s="22"/>
      <c r="E666" s="21"/>
      <c r="F666" s="23"/>
      <c r="G666" s="21"/>
      <c r="H666" s="21"/>
      <c r="I666" s="21"/>
      <c r="J666" s="21"/>
      <c r="K666" s="21"/>
      <c r="L666" s="21"/>
      <c r="M666" s="21"/>
      <c r="N666" s="21"/>
      <c r="O666" s="21"/>
      <c r="P666" s="21"/>
      <c r="Q666" s="21"/>
      <c r="R666" s="134"/>
      <c r="S666" s="134"/>
      <c r="T666" s="134"/>
      <c r="U666" s="134"/>
      <c r="V666" s="134"/>
      <c r="W666" s="134"/>
      <c r="X666" s="134"/>
      <c r="Y666" s="134"/>
      <c r="Z666" s="134"/>
      <c r="AA666" s="134"/>
      <c r="AB666" s="134"/>
      <c r="AC666" s="134"/>
      <c r="AD666" s="134"/>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row>
    <row r="667" spans="1:56" ht="16.5" customHeight="1" x14ac:dyDescent="0.3">
      <c r="A667" s="22"/>
      <c r="B667" s="22"/>
      <c r="C667" s="22"/>
      <c r="D667" s="22"/>
      <c r="E667" s="21"/>
      <c r="F667" s="23"/>
      <c r="G667" s="21"/>
      <c r="H667" s="21"/>
      <c r="I667" s="21"/>
      <c r="J667" s="21"/>
      <c r="K667" s="21"/>
      <c r="L667" s="21"/>
      <c r="M667" s="21"/>
      <c r="N667" s="21"/>
      <c r="O667" s="21"/>
      <c r="P667" s="21"/>
      <c r="Q667" s="21"/>
      <c r="R667" s="134"/>
      <c r="S667" s="134"/>
      <c r="T667" s="134"/>
      <c r="U667" s="134"/>
      <c r="V667" s="134"/>
      <c r="W667" s="134"/>
      <c r="X667" s="134"/>
      <c r="Y667" s="134"/>
      <c r="Z667" s="134"/>
      <c r="AA667" s="134"/>
      <c r="AB667" s="134"/>
      <c r="AC667" s="134"/>
      <c r="AD667" s="134"/>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row>
    <row r="668" spans="1:56" ht="16.5" customHeight="1" x14ac:dyDescent="0.3">
      <c r="A668" s="22"/>
      <c r="B668" s="22"/>
      <c r="C668" s="22"/>
      <c r="D668" s="22"/>
      <c r="E668" s="21"/>
      <c r="F668" s="23"/>
      <c r="G668" s="21"/>
      <c r="H668" s="21"/>
      <c r="I668" s="21"/>
      <c r="J668" s="21"/>
      <c r="K668" s="21"/>
      <c r="L668" s="21"/>
      <c r="M668" s="21"/>
      <c r="N668" s="21"/>
      <c r="O668" s="21"/>
      <c r="P668" s="21"/>
      <c r="Q668" s="21"/>
      <c r="R668" s="134"/>
      <c r="S668" s="134"/>
      <c r="T668" s="134"/>
      <c r="U668" s="134"/>
      <c r="V668" s="134"/>
      <c r="W668" s="134"/>
      <c r="X668" s="134"/>
      <c r="Y668" s="134"/>
      <c r="Z668" s="134"/>
      <c r="AA668" s="134"/>
      <c r="AB668" s="134"/>
      <c r="AC668" s="134"/>
      <c r="AD668" s="134"/>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row>
    <row r="669" spans="1:56" ht="16.5" customHeight="1" x14ac:dyDescent="0.3">
      <c r="A669" s="22"/>
      <c r="B669" s="22"/>
      <c r="C669" s="22"/>
      <c r="D669" s="22"/>
      <c r="E669" s="21"/>
      <c r="F669" s="23"/>
      <c r="G669" s="21"/>
      <c r="H669" s="21"/>
      <c r="I669" s="21"/>
      <c r="J669" s="21"/>
      <c r="K669" s="21"/>
      <c r="L669" s="21"/>
      <c r="M669" s="21"/>
      <c r="N669" s="21"/>
      <c r="O669" s="21"/>
      <c r="P669" s="21"/>
      <c r="Q669" s="21"/>
      <c r="R669" s="134"/>
      <c r="S669" s="134"/>
      <c r="T669" s="134"/>
      <c r="U669" s="134"/>
      <c r="V669" s="134"/>
      <c r="W669" s="134"/>
      <c r="X669" s="134"/>
      <c r="Y669" s="134"/>
      <c r="Z669" s="134"/>
      <c r="AA669" s="134"/>
      <c r="AB669" s="134"/>
      <c r="AC669" s="134"/>
      <c r="AD669" s="134"/>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row>
    <row r="670" spans="1:56" ht="16.5" customHeight="1" x14ac:dyDescent="0.3">
      <c r="A670" s="22"/>
      <c r="B670" s="22"/>
      <c r="C670" s="22"/>
      <c r="D670" s="22"/>
      <c r="E670" s="21"/>
      <c r="F670" s="23"/>
      <c r="G670" s="21"/>
      <c r="H670" s="21"/>
      <c r="I670" s="21"/>
      <c r="J670" s="21"/>
      <c r="K670" s="21"/>
      <c r="L670" s="21"/>
      <c r="M670" s="21"/>
      <c r="N670" s="21"/>
      <c r="O670" s="21"/>
      <c r="P670" s="21"/>
      <c r="Q670" s="21"/>
      <c r="R670" s="134"/>
      <c r="S670" s="134"/>
      <c r="T670" s="134"/>
      <c r="U670" s="134"/>
      <c r="V670" s="134"/>
      <c r="W670" s="134"/>
      <c r="X670" s="134"/>
      <c r="Y670" s="134"/>
      <c r="Z670" s="134"/>
      <c r="AA670" s="134"/>
      <c r="AB670" s="134"/>
      <c r="AC670" s="134"/>
      <c r="AD670" s="134"/>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row>
    <row r="671" spans="1:56" ht="16.5" customHeight="1" x14ac:dyDescent="0.3">
      <c r="A671" s="22"/>
      <c r="B671" s="22"/>
      <c r="C671" s="22"/>
      <c r="D671" s="22"/>
      <c r="E671" s="21"/>
      <c r="F671" s="23"/>
      <c r="G671" s="21"/>
      <c r="H671" s="21"/>
      <c r="I671" s="21"/>
      <c r="J671" s="21"/>
      <c r="K671" s="21"/>
      <c r="L671" s="21"/>
      <c r="M671" s="21"/>
      <c r="N671" s="21"/>
      <c r="O671" s="21"/>
      <c r="P671" s="21"/>
      <c r="Q671" s="21"/>
      <c r="R671" s="134"/>
      <c r="S671" s="134"/>
      <c r="T671" s="134"/>
      <c r="U671" s="134"/>
      <c r="V671" s="134"/>
      <c r="W671" s="134"/>
      <c r="X671" s="134"/>
      <c r="Y671" s="134"/>
      <c r="Z671" s="134"/>
      <c r="AA671" s="134"/>
      <c r="AB671" s="134"/>
      <c r="AC671" s="134"/>
      <c r="AD671" s="134"/>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row>
    <row r="672" spans="1:56" ht="16.5" customHeight="1" x14ac:dyDescent="0.3">
      <c r="A672" s="22"/>
      <c r="B672" s="22"/>
      <c r="C672" s="22"/>
      <c r="D672" s="22"/>
      <c r="E672" s="21"/>
      <c r="F672" s="23"/>
      <c r="G672" s="21"/>
      <c r="H672" s="21"/>
      <c r="I672" s="21"/>
      <c r="J672" s="21"/>
      <c r="K672" s="21"/>
      <c r="L672" s="21"/>
      <c r="M672" s="21"/>
      <c r="N672" s="21"/>
      <c r="O672" s="21"/>
      <c r="P672" s="21"/>
      <c r="Q672" s="21"/>
      <c r="R672" s="134"/>
      <c r="S672" s="134"/>
      <c r="T672" s="134"/>
      <c r="U672" s="134"/>
      <c r="V672" s="134"/>
      <c r="W672" s="134"/>
      <c r="X672" s="134"/>
      <c r="Y672" s="134"/>
      <c r="Z672" s="134"/>
      <c r="AA672" s="134"/>
      <c r="AB672" s="134"/>
      <c r="AC672" s="134"/>
      <c r="AD672" s="134"/>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row>
    <row r="673" spans="1:56" ht="16.5" customHeight="1" x14ac:dyDescent="0.3">
      <c r="A673" s="22"/>
      <c r="B673" s="22"/>
      <c r="C673" s="22"/>
      <c r="D673" s="22"/>
      <c r="E673" s="21"/>
      <c r="F673" s="23"/>
      <c r="G673" s="21"/>
      <c r="H673" s="21"/>
      <c r="I673" s="21"/>
      <c r="J673" s="21"/>
      <c r="K673" s="21"/>
      <c r="L673" s="21"/>
      <c r="M673" s="21"/>
      <c r="N673" s="21"/>
      <c r="O673" s="21"/>
      <c r="P673" s="21"/>
      <c r="Q673" s="21"/>
      <c r="R673" s="134"/>
      <c r="S673" s="134"/>
      <c r="T673" s="134"/>
      <c r="U673" s="134"/>
      <c r="V673" s="134"/>
      <c r="W673" s="134"/>
      <c r="X673" s="134"/>
      <c r="Y673" s="134"/>
      <c r="Z673" s="134"/>
      <c r="AA673" s="134"/>
      <c r="AB673" s="134"/>
      <c r="AC673" s="134"/>
      <c r="AD673" s="134"/>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row>
    <row r="674" spans="1:56" ht="16.5" customHeight="1" x14ac:dyDescent="0.3">
      <c r="A674" s="22"/>
      <c r="B674" s="22"/>
      <c r="C674" s="22"/>
      <c r="D674" s="22"/>
      <c r="E674" s="21"/>
      <c r="F674" s="23"/>
      <c r="G674" s="21"/>
      <c r="H674" s="21"/>
      <c r="I674" s="21"/>
      <c r="J674" s="21"/>
      <c r="K674" s="21"/>
      <c r="L674" s="21"/>
      <c r="M674" s="21"/>
      <c r="N674" s="21"/>
      <c r="O674" s="21"/>
      <c r="P674" s="21"/>
      <c r="Q674" s="21"/>
      <c r="R674" s="134"/>
      <c r="S674" s="134"/>
      <c r="T674" s="134"/>
      <c r="U674" s="134"/>
      <c r="V674" s="134"/>
      <c r="W674" s="134"/>
      <c r="X674" s="134"/>
      <c r="Y674" s="134"/>
      <c r="Z674" s="134"/>
      <c r="AA674" s="134"/>
      <c r="AB674" s="134"/>
      <c r="AC674" s="134"/>
      <c r="AD674" s="134"/>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row>
    <row r="675" spans="1:56" ht="16.5" customHeight="1" x14ac:dyDescent="0.3">
      <c r="A675" s="22"/>
      <c r="B675" s="22"/>
      <c r="C675" s="22"/>
      <c r="D675" s="22"/>
      <c r="E675" s="21"/>
      <c r="F675" s="23"/>
      <c r="G675" s="21"/>
      <c r="H675" s="21"/>
      <c r="I675" s="21"/>
      <c r="J675" s="21"/>
      <c r="K675" s="21"/>
      <c r="L675" s="21"/>
      <c r="M675" s="21"/>
      <c r="N675" s="21"/>
      <c r="O675" s="21"/>
      <c r="P675" s="21"/>
      <c r="Q675" s="21"/>
      <c r="R675" s="134"/>
      <c r="S675" s="134"/>
      <c r="T675" s="134"/>
      <c r="U675" s="134"/>
      <c r="V675" s="134"/>
      <c r="W675" s="134"/>
      <c r="X675" s="134"/>
      <c r="Y675" s="134"/>
      <c r="Z675" s="134"/>
      <c r="AA675" s="134"/>
      <c r="AB675" s="134"/>
      <c r="AC675" s="134"/>
      <c r="AD675" s="134"/>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row>
    <row r="676" spans="1:56" ht="16.5" customHeight="1" x14ac:dyDescent="0.3">
      <c r="A676" s="22"/>
      <c r="B676" s="22"/>
      <c r="C676" s="22"/>
      <c r="D676" s="22"/>
      <c r="E676" s="21"/>
      <c r="F676" s="23"/>
      <c r="G676" s="21"/>
      <c r="H676" s="21"/>
      <c r="I676" s="21"/>
      <c r="J676" s="21"/>
      <c r="K676" s="21"/>
      <c r="L676" s="21"/>
      <c r="M676" s="21"/>
      <c r="N676" s="21"/>
      <c r="O676" s="21"/>
      <c r="P676" s="21"/>
      <c r="Q676" s="21"/>
      <c r="R676" s="134"/>
      <c r="S676" s="134"/>
      <c r="T676" s="134"/>
      <c r="U676" s="134"/>
      <c r="V676" s="134"/>
      <c r="W676" s="134"/>
      <c r="X676" s="134"/>
      <c r="Y676" s="134"/>
      <c r="Z676" s="134"/>
      <c r="AA676" s="134"/>
      <c r="AB676" s="134"/>
      <c r="AC676" s="134"/>
      <c r="AD676" s="134"/>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row>
    <row r="677" spans="1:56" ht="16.5" customHeight="1" x14ac:dyDescent="0.3">
      <c r="A677" s="22"/>
      <c r="B677" s="22"/>
      <c r="C677" s="22"/>
      <c r="D677" s="22"/>
      <c r="E677" s="21"/>
      <c r="F677" s="23"/>
      <c r="G677" s="21"/>
      <c r="H677" s="21"/>
      <c r="I677" s="21"/>
      <c r="J677" s="21"/>
      <c r="K677" s="21"/>
      <c r="L677" s="21"/>
      <c r="M677" s="21"/>
      <c r="N677" s="21"/>
      <c r="O677" s="21"/>
      <c r="P677" s="21"/>
      <c r="Q677" s="21"/>
      <c r="R677" s="134"/>
      <c r="S677" s="134"/>
      <c r="T677" s="134"/>
      <c r="U677" s="134"/>
      <c r="V677" s="134"/>
      <c r="W677" s="134"/>
      <c r="X677" s="134"/>
      <c r="Y677" s="134"/>
      <c r="Z677" s="134"/>
      <c r="AA677" s="134"/>
      <c r="AB677" s="134"/>
      <c r="AC677" s="134"/>
      <c r="AD677" s="134"/>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row>
    <row r="678" spans="1:56" ht="16.5" customHeight="1" x14ac:dyDescent="0.3">
      <c r="A678" s="22"/>
      <c r="B678" s="22"/>
      <c r="C678" s="22"/>
      <c r="D678" s="22"/>
      <c r="E678" s="21"/>
      <c r="F678" s="23"/>
      <c r="G678" s="21"/>
      <c r="H678" s="21"/>
      <c r="I678" s="21"/>
      <c r="J678" s="21"/>
      <c r="K678" s="21"/>
      <c r="L678" s="21"/>
      <c r="M678" s="21"/>
      <c r="N678" s="21"/>
      <c r="O678" s="21"/>
      <c r="P678" s="21"/>
      <c r="Q678" s="21"/>
      <c r="R678" s="134"/>
      <c r="S678" s="134"/>
      <c r="T678" s="134"/>
      <c r="U678" s="134"/>
      <c r="V678" s="134"/>
      <c r="W678" s="134"/>
      <c r="X678" s="134"/>
      <c r="Y678" s="134"/>
      <c r="Z678" s="134"/>
      <c r="AA678" s="134"/>
      <c r="AB678" s="134"/>
      <c r="AC678" s="134"/>
      <c r="AD678" s="134"/>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row>
    <row r="679" spans="1:56" ht="16.5" customHeight="1" x14ac:dyDescent="0.3">
      <c r="A679" s="22"/>
      <c r="B679" s="22"/>
      <c r="C679" s="22"/>
      <c r="D679" s="22"/>
      <c r="E679" s="21"/>
      <c r="F679" s="23"/>
      <c r="G679" s="21"/>
      <c r="H679" s="21"/>
      <c r="I679" s="21"/>
      <c r="J679" s="21"/>
      <c r="K679" s="21"/>
      <c r="L679" s="21"/>
      <c r="M679" s="21"/>
      <c r="N679" s="21"/>
      <c r="O679" s="21"/>
      <c r="P679" s="21"/>
      <c r="Q679" s="21"/>
      <c r="R679" s="134"/>
      <c r="S679" s="134"/>
      <c r="T679" s="134"/>
      <c r="U679" s="134"/>
      <c r="V679" s="134"/>
      <c r="W679" s="134"/>
      <c r="X679" s="134"/>
      <c r="Y679" s="134"/>
      <c r="Z679" s="134"/>
      <c r="AA679" s="134"/>
      <c r="AB679" s="134"/>
      <c r="AC679" s="134"/>
      <c r="AD679" s="134"/>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row>
    <row r="680" spans="1:56" ht="16.5" customHeight="1" x14ac:dyDescent="0.3">
      <c r="A680" s="22"/>
      <c r="B680" s="22"/>
      <c r="C680" s="22"/>
      <c r="D680" s="22"/>
      <c r="E680" s="21"/>
      <c r="F680" s="23"/>
      <c r="G680" s="21"/>
      <c r="H680" s="21"/>
      <c r="I680" s="21"/>
      <c r="J680" s="21"/>
      <c r="K680" s="21"/>
      <c r="L680" s="21"/>
      <c r="M680" s="21"/>
      <c r="N680" s="21"/>
      <c r="O680" s="21"/>
      <c r="P680" s="21"/>
      <c r="Q680" s="21"/>
      <c r="R680" s="134"/>
      <c r="S680" s="134"/>
      <c r="T680" s="134"/>
      <c r="U680" s="134"/>
      <c r="V680" s="134"/>
      <c r="W680" s="134"/>
      <c r="X680" s="134"/>
      <c r="Y680" s="134"/>
      <c r="Z680" s="134"/>
      <c r="AA680" s="134"/>
      <c r="AB680" s="134"/>
      <c r="AC680" s="134"/>
      <c r="AD680" s="134"/>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row>
    <row r="681" spans="1:56" ht="16.5" customHeight="1" x14ac:dyDescent="0.3">
      <c r="A681" s="22"/>
      <c r="B681" s="22"/>
      <c r="C681" s="22"/>
      <c r="D681" s="22"/>
      <c r="E681" s="21"/>
      <c r="F681" s="23"/>
      <c r="G681" s="21"/>
      <c r="H681" s="21"/>
      <c r="I681" s="21"/>
      <c r="J681" s="21"/>
      <c r="K681" s="21"/>
      <c r="L681" s="21"/>
      <c r="M681" s="21"/>
      <c r="N681" s="21"/>
      <c r="O681" s="21"/>
      <c r="P681" s="21"/>
      <c r="Q681" s="21"/>
      <c r="R681" s="134"/>
      <c r="S681" s="134"/>
      <c r="T681" s="134"/>
      <c r="U681" s="134"/>
      <c r="V681" s="134"/>
      <c r="W681" s="134"/>
      <c r="X681" s="134"/>
      <c r="Y681" s="134"/>
      <c r="Z681" s="134"/>
      <c r="AA681" s="134"/>
      <c r="AB681" s="134"/>
      <c r="AC681" s="134"/>
      <c r="AD681" s="134"/>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row>
    <row r="682" spans="1:56" ht="16.5" customHeight="1" x14ac:dyDescent="0.3">
      <c r="A682" s="22"/>
      <c r="B682" s="22"/>
      <c r="C682" s="22"/>
      <c r="D682" s="22"/>
      <c r="E682" s="21"/>
      <c r="F682" s="23"/>
      <c r="G682" s="21"/>
      <c r="H682" s="21"/>
      <c r="I682" s="21"/>
      <c r="J682" s="21"/>
      <c r="K682" s="21"/>
      <c r="L682" s="21"/>
      <c r="M682" s="21"/>
      <c r="N682" s="21"/>
      <c r="O682" s="21"/>
      <c r="P682" s="21"/>
      <c r="Q682" s="21"/>
      <c r="R682" s="134"/>
      <c r="S682" s="134"/>
      <c r="T682" s="134"/>
      <c r="U682" s="134"/>
      <c r="V682" s="134"/>
      <c r="W682" s="134"/>
      <c r="X682" s="134"/>
      <c r="Y682" s="134"/>
      <c r="Z682" s="134"/>
      <c r="AA682" s="134"/>
      <c r="AB682" s="134"/>
      <c r="AC682" s="134"/>
      <c r="AD682" s="134"/>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row>
    <row r="683" spans="1:56" ht="16.5" customHeight="1" x14ac:dyDescent="0.3">
      <c r="A683" s="22"/>
      <c r="B683" s="22"/>
      <c r="C683" s="22"/>
      <c r="D683" s="22"/>
      <c r="E683" s="21"/>
      <c r="F683" s="23"/>
      <c r="G683" s="21"/>
      <c r="H683" s="21"/>
      <c r="I683" s="21"/>
      <c r="J683" s="21"/>
      <c r="K683" s="21"/>
      <c r="L683" s="21"/>
      <c r="M683" s="21"/>
      <c r="N683" s="21"/>
      <c r="O683" s="21"/>
      <c r="P683" s="21"/>
      <c r="Q683" s="21"/>
      <c r="R683" s="134"/>
      <c r="S683" s="134"/>
      <c r="T683" s="134"/>
      <c r="U683" s="134"/>
      <c r="V683" s="134"/>
      <c r="W683" s="134"/>
      <c r="X683" s="134"/>
      <c r="Y683" s="134"/>
      <c r="Z683" s="134"/>
      <c r="AA683" s="134"/>
      <c r="AB683" s="134"/>
      <c r="AC683" s="134"/>
      <c r="AD683" s="134"/>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row>
    <row r="684" spans="1:56" ht="16.5" customHeight="1" x14ac:dyDescent="0.3">
      <c r="A684" s="22"/>
      <c r="B684" s="22"/>
      <c r="C684" s="22"/>
      <c r="D684" s="22"/>
      <c r="E684" s="21"/>
      <c r="F684" s="23"/>
      <c r="G684" s="21"/>
      <c r="H684" s="21"/>
      <c r="I684" s="21"/>
      <c r="J684" s="21"/>
      <c r="K684" s="21"/>
      <c r="L684" s="21"/>
      <c r="M684" s="21"/>
      <c r="N684" s="21"/>
      <c r="O684" s="21"/>
      <c r="P684" s="21"/>
      <c r="Q684" s="21"/>
      <c r="R684" s="134"/>
      <c r="S684" s="134"/>
      <c r="T684" s="134"/>
      <c r="U684" s="134"/>
      <c r="V684" s="134"/>
      <c r="W684" s="134"/>
      <c r="X684" s="134"/>
      <c r="Y684" s="134"/>
      <c r="Z684" s="134"/>
      <c r="AA684" s="134"/>
      <c r="AB684" s="134"/>
      <c r="AC684" s="134"/>
      <c r="AD684" s="134"/>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row>
    <row r="685" spans="1:56" ht="16.5" customHeight="1" x14ac:dyDescent="0.3">
      <c r="A685" s="22"/>
      <c r="B685" s="22"/>
      <c r="C685" s="22"/>
      <c r="D685" s="22"/>
      <c r="E685" s="21"/>
      <c r="F685" s="23"/>
      <c r="G685" s="21"/>
      <c r="H685" s="21"/>
      <c r="I685" s="21"/>
      <c r="J685" s="21"/>
      <c r="K685" s="21"/>
      <c r="L685" s="21"/>
      <c r="M685" s="21"/>
      <c r="N685" s="21"/>
      <c r="O685" s="21"/>
      <c r="P685" s="21"/>
      <c r="Q685" s="21"/>
      <c r="R685" s="134"/>
      <c r="S685" s="134"/>
      <c r="T685" s="134"/>
      <c r="U685" s="134"/>
      <c r="V685" s="134"/>
      <c r="W685" s="134"/>
      <c r="X685" s="134"/>
      <c r="Y685" s="134"/>
      <c r="Z685" s="134"/>
      <c r="AA685" s="134"/>
      <c r="AB685" s="134"/>
      <c r="AC685" s="134"/>
      <c r="AD685" s="134"/>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row>
    <row r="686" spans="1:56" ht="16.5" customHeight="1" x14ac:dyDescent="0.3">
      <c r="A686" s="22"/>
      <c r="B686" s="22"/>
      <c r="C686" s="22"/>
      <c r="D686" s="22"/>
      <c r="E686" s="21"/>
      <c r="F686" s="23"/>
      <c r="G686" s="21"/>
      <c r="H686" s="21"/>
      <c r="I686" s="21"/>
      <c r="J686" s="21"/>
      <c r="K686" s="21"/>
      <c r="L686" s="21"/>
      <c r="M686" s="21"/>
      <c r="N686" s="21"/>
      <c r="O686" s="21"/>
      <c r="P686" s="21"/>
      <c r="Q686" s="21"/>
      <c r="R686" s="134"/>
      <c r="S686" s="134"/>
      <c r="T686" s="134"/>
      <c r="U686" s="134"/>
      <c r="V686" s="134"/>
      <c r="W686" s="134"/>
      <c r="X686" s="134"/>
      <c r="Y686" s="134"/>
      <c r="Z686" s="134"/>
      <c r="AA686" s="134"/>
      <c r="AB686" s="134"/>
      <c r="AC686" s="134"/>
      <c r="AD686" s="134"/>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row>
    <row r="687" spans="1:56" ht="16.5" customHeight="1" x14ac:dyDescent="0.3">
      <c r="A687" s="22"/>
      <c r="B687" s="22"/>
      <c r="C687" s="22"/>
      <c r="D687" s="22"/>
      <c r="E687" s="21"/>
      <c r="F687" s="23"/>
      <c r="G687" s="21"/>
      <c r="H687" s="21"/>
      <c r="I687" s="21"/>
      <c r="J687" s="21"/>
      <c r="K687" s="21"/>
      <c r="L687" s="21"/>
      <c r="M687" s="21"/>
      <c r="N687" s="21"/>
      <c r="O687" s="21"/>
      <c r="P687" s="21"/>
      <c r="Q687" s="21"/>
      <c r="R687" s="134"/>
      <c r="S687" s="134"/>
      <c r="T687" s="134"/>
      <c r="U687" s="134"/>
      <c r="V687" s="134"/>
      <c r="W687" s="134"/>
      <c r="X687" s="134"/>
      <c r="Y687" s="134"/>
      <c r="Z687" s="134"/>
      <c r="AA687" s="134"/>
      <c r="AB687" s="134"/>
      <c r="AC687" s="134"/>
      <c r="AD687" s="134"/>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row>
    <row r="688" spans="1:56" ht="16.5" customHeight="1" x14ac:dyDescent="0.3">
      <c r="A688" s="22"/>
      <c r="B688" s="22"/>
      <c r="C688" s="22"/>
      <c r="D688" s="22"/>
      <c r="E688" s="21"/>
      <c r="F688" s="23"/>
      <c r="G688" s="21"/>
      <c r="H688" s="21"/>
      <c r="I688" s="21"/>
      <c r="J688" s="21"/>
      <c r="K688" s="21"/>
      <c r="L688" s="21"/>
      <c r="M688" s="21"/>
      <c r="N688" s="21"/>
      <c r="O688" s="21"/>
      <c r="P688" s="21"/>
      <c r="Q688" s="21"/>
      <c r="R688" s="134"/>
      <c r="S688" s="134"/>
      <c r="T688" s="134"/>
      <c r="U688" s="134"/>
      <c r="V688" s="134"/>
      <c r="W688" s="134"/>
      <c r="X688" s="134"/>
      <c r="Y688" s="134"/>
      <c r="Z688" s="134"/>
      <c r="AA688" s="134"/>
      <c r="AB688" s="134"/>
      <c r="AC688" s="134"/>
      <c r="AD688" s="134"/>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row>
    <row r="689" spans="1:56" ht="16.5" customHeight="1" x14ac:dyDescent="0.3">
      <c r="A689" s="22"/>
      <c r="B689" s="22"/>
      <c r="C689" s="22"/>
      <c r="D689" s="22"/>
      <c r="E689" s="21"/>
      <c r="F689" s="23"/>
      <c r="G689" s="21"/>
      <c r="H689" s="21"/>
      <c r="I689" s="21"/>
      <c r="J689" s="21"/>
      <c r="K689" s="21"/>
      <c r="L689" s="21"/>
      <c r="M689" s="21"/>
      <c r="N689" s="21"/>
      <c r="O689" s="21"/>
      <c r="P689" s="21"/>
      <c r="Q689" s="21"/>
      <c r="R689" s="134"/>
      <c r="S689" s="134"/>
      <c r="T689" s="134"/>
      <c r="U689" s="134"/>
      <c r="V689" s="134"/>
      <c r="W689" s="134"/>
      <c r="X689" s="134"/>
      <c r="Y689" s="134"/>
      <c r="Z689" s="134"/>
      <c r="AA689" s="134"/>
      <c r="AB689" s="134"/>
      <c r="AC689" s="134"/>
      <c r="AD689" s="134"/>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row>
    <row r="690" spans="1:56" ht="16.5" customHeight="1" x14ac:dyDescent="0.3">
      <c r="A690" s="22"/>
      <c r="B690" s="22"/>
      <c r="C690" s="22"/>
      <c r="D690" s="22"/>
      <c r="E690" s="21"/>
      <c r="F690" s="23"/>
      <c r="G690" s="21"/>
      <c r="H690" s="21"/>
      <c r="I690" s="21"/>
      <c r="J690" s="21"/>
      <c r="K690" s="21"/>
      <c r="L690" s="21"/>
      <c r="M690" s="21"/>
      <c r="N690" s="21"/>
      <c r="O690" s="21"/>
      <c r="P690" s="21"/>
      <c r="Q690" s="21"/>
      <c r="R690" s="134"/>
      <c r="S690" s="134"/>
      <c r="T690" s="134"/>
      <c r="U690" s="134"/>
      <c r="V690" s="134"/>
      <c r="W690" s="134"/>
      <c r="X690" s="134"/>
      <c r="Y690" s="134"/>
      <c r="Z690" s="134"/>
      <c r="AA690" s="134"/>
      <c r="AB690" s="134"/>
      <c r="AC690" s="134"/>
      <c r="AD690" s="134"/>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row>
    <row r="691" spans="1:56" ht="16.5" customHeight="1" x14ac:dyDescent="0.3">
      <c r="A691" s="22"/>
      <c r="B691" s="22"/>
      <c r="C691" s="22"/>
      <c r="D691" s="22"/>
      <c r="E691" s="21"/>
      <c r="F691" s="23"/>
      <c r="G691" s="21"/>
      <c r="H691" s="21"/>
      <c r="I691" s="21"/>
      <c r="J691" s="21"/>
      <c r="K691" s="21"/>
      <c r="L691" s="21"/>
      <c r="M691" s="21"/>
      <c r="N691" s="21"/>
      <c r="O691" s="21"/>
      <c r="P691" s="21"/>
      <c r="Q691" s="21"/>
      <c r="R691" s="134"/>
      <c r="S691" s="134"/>
      <c r="T691" s="134"/>
      <c r="U691" s="134"/>
      <c r="V691" s="134"/>
      <c r="W691" s="134"/>
      <c r="X691" s="134"/>
      <c r="Y691" s="134"/>
      <c r="Z691" s="134"/>
      <c r="AA691" s="134"/>
      <c r="AB691" s="134"/>
      <c r="AC691" s="134"/>
      <c r="AD691" s="134"/>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row>
    <row r="692" spans="1:56" ht="16.5" customHeight="1" x14ac:dyDescent="0.3">
      <c r="A692" s="22"/>
      <c r="B692" s="22"/>
      <c r="C692" s="22"/>
      <c r="D692" s="22"/>
      <c r="E692" s="21"/>
      <c r="F692" s="23"/>
      <c r="G692" s="21"/>
      <c r="H692" s="21"/>
      <c r="I692" s="21"/>
      <c r="J692" s="21"/>
      <c r="K692" s="21"/>
      <c r="L692" s="21"/>
      <c r="M692" s="21"/>
      <c r="N692" s="21"/>
      <c r="O692" s="21"/>
      <c r="P692" s="21"/>
      <c r="Q692" s="21"/>
      <c r="R692" s="134"/>
      <c r="S692" s="134"/>
      <c r="T692" s="134"/>
      <c r="U692" s="134"/>
      <c r="V692" s="134"/>
      <c r="W692" s="134"/>
      <c r="X692" s="134"/>
      <c r="Y692" s="134"/>
      <c r="Z692" s="134"/>
      <c r="AA692" s="134"/>
      <c r="AB692" s="134"/>
      <c r="AC692" s="134"/>
      <c r="AD692" s="134"/>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row>
    <row r="693" spans="1:56" ht="16.5" customHeight="1" x14ac:dyDescent="0.3">
      <c r="A693" s="22"/>
      <c r="B693" s="22"/>
      <c r="C693" s="22"/>
      <c r="D693" s="22"/>
      <c r="E693" s="21"/>
      <c r="F693" s="23"/>
      <c r="G693" s="21"/>
      <c r="H693" s="21"/>
      <c r="I693" s="21"/>
      <c r="J693" s="21"/>
      <c r="K693" s="21"/>
      <c r="L693" s="21"/>
      <c r="M693" s="21"/>
      <c r="N693" s="21"/>
      <c r="O693" s="21"/>
      <c r="P693" s="21"/>
      <c r="Q693" s="21"/>
      <c r="R693" s="134"/>
      <c r="S693" s="134"/>
      <c r="T693" s="134"/>
      <c r="U693" s="134"/>
      <c r="V693" s="134"/>
      <c r="W693" s="134"/>
      <c r="X693" s="134"/>
      <c r="Y693" s="134"/>
      <c r="Z693" s="134"/>
      <c r="AA693" s="134"/>
      <c r="AB693" s="134"/>
      <c r="AC693" s="134"/>
      <c r="AD693" s="134"/>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row>
    <row r="694" spans="1:56" ht="16.5" customHeight="1" x14ac:dyDescent="0.3">
      <c r="A694" s="22"/>
      <c r="B694" s="22"/>
      <c r="C694" s="22"/>
      <c r="D694" s="22"/>
      <c r="E694" s="21"/>
      <c r="F694" s="23"/>
      <c r="G694" s="21"/>
      <c r="H694" s="21"/>
      <c r="I694" s="21"/>
      <c r="J694" s="21"/>
      <c r="K694" s="21"/>
      <c r="L694" s="21"/>
      <c r="M694" s="21"/>
      <c r="N694" s="21"/>
      <c r="O694" s="21"/>
      <c r="P694" s="21"/>
      <c r="Q694" s="21"/>
      <c r="R694" s="134"/>
      <c r="S694" s="134"/>
      <c r="T694" s="134"/>
      <c r="U694" s="134"/>
      <c r="V694" s="134"/>
      <c r="W694" s="134"/>
      <c r="X694" s="134"/>
      <c r="Y694" s="134"/>
      <c r="Z694" s="134"/>
      <c r="AA694" s="134"/>
      <c r="AB694" s="134"/>
      <c r="AC694" s="134"/>
      <c r="AD694" s="134"/>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row>
    <row r="695" spans="1:56" ht="16.5" customHeight="1" x14ac:dyDescent="0.3">
      <c r="A695" s="22"/>
      <c r="B695" s="22"/>
      <c r="C695" s="22"/>
      <c r="D695" s="22"/>
      <c r="E695" s="21"/>
      <c r="F695" s="23"/>
      <c r="G695" s="21"/>
      <c r="H695" s="21"/>
      <c r="I695" s="21"/>
      <c r="J695" s="21"/>
      <c r="K695" s="21"/>
      <c r="L695" s="21"/>
      <c r="M695" s="21"/>
      <c r="N695" s="21"/>
      <c r="O695" s="21"/>
      <c r="P695" s="21"/>
      <c r="Q695" s="21"/>
      <c r="R695" s="134"/>
      <c r="S695" s="134"/>
      <c r="T695" s="134"/>
      <c r="U695" s="134"/>
      <c r="V695" s="134"/>
      <c r="W695" s="134"/>
      <c r="X695" s="134"/>
      <c r="Y695" s="134"/>
      <c r="Z695" s="134"/>
      <c r="AA695" s="134"/>
      <c r="AB695" s="134"/>
      <c r="AC695" s="134"/>
      <c r="AD695" s="134"/>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row>
    <row r="696" spans="1:56" ht="16.5" customHeight="1" x14ac:dyDescent="0.3">
      <c r="A696" s="22"/>
      <c r="B696" s="22"/>
      <c r="C696" s="22"/>
      <c r="D696" s="22"/>
      <c r="E696" s="21"/>
      <c r="F696" s="23"/>
      <c r="G696" s="21"/>
      <c r="H696" s="21"/>
      <c r="I696" s="21"/>
      <c r="J696" s="21"/>
      <c r="K696" s="21"/>
      <c r="L696" s="21"/>
      <c r="M696" s="21"/>
      <c r="N696" s="21"/>
      <c r="O696" s="21"/>
      <c r="P696" s="21"/>
      <c r="Q696" s="21"/>
      <c r="R696" s="134"/>
      <c r="S696" s="134"/>
      <c r="T696" s="134"/>
      <c r="U696" s="134"/>
      <c r="V696" s="134"/>
      <c r="W696" s="134"/>
      <c r="X696" s="134"/>
      <c r="Y696" s="134"/>
      <c r="Z696" s="134"/>
      <c r="AA696" s="134"/>
      <c r="AB696" s="134"/>
      <c r="AC696" s="134"/>
      <c r="AD696" s="134"/>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row>
    <row r="697" spans="1:56" ht="16.5" customHeight="1" x14ac:dyDescent="0.3">
      <c r="A697" s="22"/>
      <c r="B697" s="22"/>
      <c r="C697" s="22"/>
      <c r="D697" s="22"/>
      <c r="E697" s="21"/>
      <c r="F697" s="23"/>
      <c r="G697" s="21"/>
      <c r="H697" s="21"/>
      <c r="I697" s="21"/>
      <c r="J697" s="21"/>
      <c r="K697" s="21"/>
      <c r="L697" s="21"/>
      <c r="M697" s="21"/>
      <c r="N697" s="21"/>
      <c r="O697" s="21"/>
      <c r="P697" s="21"/>
      <c r="Q697" s="21"/>
      <c r="R697" s="134"/>
      <c r="S697" s="134"/>
      <c r="T697" s="134"/>
      <c r="U697" s="134"/>
      <c r="V697" s="134"/>
      <c r="W697" s="134"/>
      <c r="X697" s="134"/>
      <c r="Y697" s="134"/>
      <c r="Z697" s="134"/>
      <c r="AA697" s="134"/>
      <c r="AB697" s="134"/>
      <c r="AC697" s="134"/>
      <c r="AD697" s="134"/>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row>
    <row r="698" spans="1:56" ht="16.5" customHeight="1" x14ac:dyDescent="0.3">
      <c r="A698" s="22"/>
      <c r="B698" s="22"/>
      <c r="C698" s="22"/>
      <c r="D698" s="22"/>
      <c r="E698" s="21"/>
      <c r="F698" s="23"/>
      <c r="G698" s="21"/>
      <c r="H698" s="21"/>
      <c r="I698" s="21"/>
      <c r="J698" s="21"/>
      <c r="K698" s="21"/>
      <c r="L698" s="21"/>
      <c r="M698" s="21"/>
      <c r="N698" s="21"/>
      <c r="O698" s="21"/>
      <c r="P698" s="21"/>
      <c r="Q698" s="21"/>
      <c r="R698" s="134"/>
      <c r="S698" s="134"/>
      <c r="T698" s="134"/>
      <c r="U698" s="134"/>
      <c r="V698" s="134"/>
      <c r="W698" s="134"/>
      <c r="X698" s="134"/>
      <c r="Y698" s="134"/>
      <c r="Z698" s="134"/>
      <c r="AA698" s="134"/>
      <c r="AB698" s="134"/>
      <c r="AC698" s="134"/>
      <c r="AD698" s="134"/>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row>
    <row r="699" spans="1:56" ht="16.5" customHeight="1" x14ac:dyDescent="0.3">
      <c r="A699" s="22"/>
      <c r="B699" s="22"/>
      <c r="C699" s="22"/>
      <c r="D699" s="22"/>
      <c r="E699" s="21"/>
      <c r="F699" s="23"/>
      <c r="G699" s="21"/>
      <c r="H699" s="21"/>
      <c r="I699" s="21"/>
      <c r="J699" s="21"/>
      <c r="K699" s="21"/>
      <c r="L699" s="21"/>
      <c r="M699" s="21"/>
      <c r="N699" s="21"/>
      <c r="O699" s="21"/>
      <c r="P699" s="21"/>
      <c r="Q699" s="21"/>
      <c r="R699" s="134"/>
      <c r="S699" s="134"/>
      <c r="T699" s="134"/>
      <c r="U699" s="134"/>
      <c r="V699" s="134"/>
      <c r="W699" s="134"/>
      <c r="X699" s="134"/>
      <c r="Y699" s="134"/>
      <c r="Z699" s="134"/>
      <c r="AA699" s="134"/>
      <c r="AB699" s="134"/>
      <c r="AC699" s="134"/>
      <c r="AD699" s="134"/>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row>
    <row r="700" spans="1:56" ht="16.5" customHeight="1" x14ac:dyDescent="0.3">
      <c r="A700" s="22"/>
      <c r="B700" s="22"/>
      <c r="C700" s="22"/>
      <c r="D700" s="22"/>
      <c r="E700" s="21"/>
      <c r="F700" s="23"/>
      <c r="G700" s="21"/>
      <c r="H700" s="21"/>
      <c r="I700" s="21"/>
      <c r="J700" s="21"/>
      <c r="K700" s="21"/>
      <c r="L700" s="21"/>
      <c r="M700" s="21"/>
      <c r="N700" s="21"/>
      <c r="O700" s="21"/>
      <c r="P700" s="21"/>
      <c r="Q700" s="21"/>
      <c r="R700" s="134"/>
      <c r="S700" s="134"/>
      <c r="T700" s="134"/>
      <c r="U700" s="134"/>
      <c r="V700" s="134"/>
      <c r="W700" s="134"/>
      <c r="X700" s="134"/>
      <c r="Y700" s="134"/>
      <c r="Z700" s="134"/>
      <c r="AA700" s="134"/>
      <c r="AB700" s="134"/>
      <c r="AC700" s="134"/>
      <c r="AD700" s="134"/>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row>
    <row r="701" spans="1:56" ht="16.5" customHeight="1" x14ac:dyDescent="0.3">
      <c r="A701" s="22"/>
      <c r="B701" s="22"/>
      <c r="C701" s="22"/>
      <c r="D701" s="22"/>
      <c r="E701" s="21"/>
      <c r="F701" s="23"/>
      <c r="G701" s="21"/>
      <c r="H701" s="21"/>
      <c r="I701" s="21"/>
      <c r="J701" s="21"/>
      <c r="K701" s="21"/>
      <c r="L701" s="21"/>
      <c r="M701" s="21"/>
      <c r="N701" s="21"/>
      <c r="O701" s="21"/>
      <c r="P701" s="21"/>
      <c r="Q701" s="21"/>
      <c r="R701" s="134"/>
      <c r="S701" s="134"/>
      <c r="T701" s="134"/>
      <c r="U701" s="134"/>
      <c r="V701" s="134"/>
      <c r="W701" s="134"/>
      <c r="X701" s="134"/>
      <c r="Y701" s="134"/>
      <c r="Z701" s="134"/>
      <c r="AA701" s="134"/>
      <c r="AB701" s="134"/>
      <c r="AC701" s="134"/>
      <c r="AD701" s="134"/>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row>
    <row r="702" spans="1:56" ht="16.5" customHeight="1" x14ac:dyDescent="0.3">
      <c r="A702" s="22"/>
      <c r="B702" s="22"/>
      <c r="C702" s="22"/>
      <c r="D702" s="22"/>
      <c r="E702" s="21"/>
      <c r="F702" s="23"/>
      <c r="G702" s="21"/>
      <c r="H702" s="21"/>
      <c r="I702" s="21"/>
      <c r="J702" s="21"/>
      <c r="K702" s="21"/>
      <c r="L702" s="21"/>
      <c r="M702" s="21"/>
      <c r="N702" s="21"/>
      <c r="O702" s="21"/>
      <c r="P702" s="21"/>
      <c r="Q702" s="21"/>
      <c r="R702" s="134"/>
      <c r="S702" s="134"/>
      <c r="T702" s="134"/>
      <c r="U702" s="134"/>
      <c r="V702" s="134"/>
      <c r="W702" s="134"/>
      <c r="X702" s="134"/>
      <c r="Y702" s="134"/>
      <c r="Z702" s="134"/>
      <c r="AA702" s="134"/>
      <c r="AB702" s="134"/>
      <c r="AC702" s="134"/>
      <c r="AD702" s="134"/>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row>
    <row r="703" spans="1:56" ht="16.5" customHeight="1" x14ac:dyDescent="0.3">
      <c r="A703" s="22"/>
      <c r="B703" s="22"/>
      <c r="C703" s="22"/>
      <c r="D703" s="22"/>
      <c r="E703" s="21"/>
      <c r="F703" s="23"/>
      <c r="G703" s="21"/>
      <c r="H703" s="21"/>
      <c r="I703" s="21"/>
      <c r="J703" s="21"/>
      <c r="K703" s="21"/>
      <c r="L703" s="21"/>
      <c r="M703" s="21"/>
      <c r="N703" s="21"/>
      <c r="O703" s="21"/>
      <c r="P703" s="21"/>
      <c r="Q703" s="21"/>
      <c r="R703" s="134"/>
      <c r="S703" s="134"/>
      <c r="T703" s="134"/>
      <c r="U703" s="134"/>
      <c r="V703" s="134"/>
      <c r="W703" s="134"/>
      <c r="X703" s="134"/>
      <c r="Y703" s="134"/>
      <c r="Z703" s="134"/>
      <c r="AA703" s="134"/>
      <c r="AB703" s="134"/>
      <c r="AC703" s="134"/>
      <c r="AD703" s="134"/>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row>
    <row r="704" spans="1:56" ht="16.5" customHeight="1" x14ac:dyDescent="0.3">
      <c r="A704" s="22"/>
      <c r="B704" s="22"/>
      <c r="C704" s="22"/>
      <c r="D704" s="22"/>
      <c r="E704" s="21"/>
      <c r="F704" s="23"/>
      <c r="G704" s="21"/>
      <c r="H704" s="21"/>
      <c r="I704" s="21"/>
      <c r="J704" s="21"/>
      <c r="K704" s="21"/>
      <c r="L704" s="21"/>
      <c r="M704" s="21"/>
      <c r="N704" s="21"/>
      <c r="O704" s="21"/>
      <c r="P704" s="21"/>
      <c r="Q704" s="21"/>
      <c r="R704" s="134"/>
      <c r="S704" s="134"/>
      <c r="T704" s="134"/>
      <c r="U704" s="134"/>
      <c r="V704" s="134"/>
      <c r="W704" s="134"/>
      <c r="X704" s="134"/>
      <c r="Y704" s="134"/>
      <c r="Z704" s="134"/>
      <c r="AA704" s="134"/>
      <c r="AB704" s="134"/>
      <c r="AC704" s="134"/>
      <c r="AD704" s="134"/>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row>
    <row r="705" spans="1:56" ht="16.5" customHeight="1" x14ac:dyDescent="0.3">
      <c r="A705" s="22"/>
      <c r="B705" s="22"/>
      <c r="C705" s="22"/>
      <c r="D705" s="22"/>
      <c r="E705" s="21"/>
      <c r="F705" s="23"/>
      <c r="G705" s="21"/>
      <c r="H705" s="21"/>
      <c r="I705" s="21"/>
      <c r="J705" s="21"/>
      <c r="K705" s="21"/>
      <c r="L705" s="21"/>
      <c r="M705" s="21"/>
      <c r="N705" s="21"/>
      <c r="O705" s="21"/>
      <c r="P705" s="21"/>
      <c r="Q705" s="21"/>
      <c r="R705" s="134"/>
      <c r="S705" s="134"/>
      <c r="T705" s="134"/>
      <c r="U705" s="134"/>
      <c r="V705" s="134"/>
      <c r="W705" s="134"/>
      <c r="X705" s="134"/>
      <c r="Y705" s="134"/>
      <c r="Z705" s="134"/>
      <c r="AA705" s="134"/>
      <c r="AB705" s="134"/>
      <c r="AC705" s="134"/>
      <c r="AD705" s="134"/>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row>
    <row r="706" spans="1:56" ht="16.5" customHeight="1" x14ac:dyDescent="0.3">
      <c r="A706" s="22"/>
      <c r="B706" s="22"/>
      <c r="C706" s="22"/>
      <c r="D706" s="22"/>
      <c r="E706" s="21"/>
      <c r="F706" s="23"/>
      <c r="G706" s="21"/>
      <c r="H706" s="21"/>
      <c r="I706" s="21"/>
      <c r="J706" s="21"/>
      <c r="K706" s="21"/>
      <c r="L706" s="21"/>
      <c r="M706" s="21"/>
      <c r="N706" s="21"/>
      <c r="O706" s="21"/>
      <c r="P706" s="21"/>
      <c r="Q706" s="21"/>
      <c r="R706" s="134"/>
      <c r="S706" s="134"/>
      <c r="T706" s="134"/>
      <c r="U706" s="134"/>
      <c r="V706" s="134"/>
      <c r="W706" s="134"/>
      <c r="X706" s="134"/>
      <c r="Y706" s="134"/>
      <c r="Z706" s="134"/>
      <c r="AA706" s="134"/>
      <c r="AB706" s="134"/>
      <c r="AC706" s="134"/>
      <c r="AD706" s="134"/>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row>
    <row r="707" spans="1:56" ht="16.5" customHeight="1" x14ac:dyDescent="0.3">
      <c r="A707" s="22"/>
      <c r="B707" s="22"/>
      <c r="C707" s="22"/>
      <c r="D707" s="22"/>
      <c r="E707" s="21"/>
      <c r="F707" s="23"/>
      <c r="G707" s="21"/>
      <c r="H707" s="21"/>
      <c r="I707" s="21"/>
      <c r="J707" s="21"/>
      <c r="K707" s="21"/>
      <c r="L707" s="21"/>
      <c r="M707" s="21"/>
      <c r="N707" s="21"/>
      <c r="O707" s="21"/>
      <c r="P707" s="21"/>
      <c r="Q707" s="21"/>
      <c r="R707" s="134"/>
      <c r="S707" s="134"/>
      <c r="T707" s="134"/>
      <c r="U707" s="134"/>
      <c r="V707" s="134"/>
      <c r="W707" s="134"/>
      <c r="X707" s="134"/>
      <c r="Y707" s="134"/>
      <c r="Z707" s="134"/>
      <c r="AA707" s="134"/>
      <c r="AB707" s="134"/>
      <c r="AC707" s="134"/>
      <c r="AD707" s="134"/>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row>
    <row r="708" spans="1:56" ht="16.5" customHeight="1" x14ac:dyDescent="0.3">
      <c r="A708" s="22"/>
      <c r="B708" s="22"/>
      <c r="C708" s="22"/>
      <c r="D708" s="22"/>
      <c r="E708" s="21"/>
      <c r="F708" s="23"/>
      <c r="G708" s="21"/>
      <c r="H708" s="21"/>
      <c r="I708" s="21"/>
      <c r="J708" s="21"/>
      <c r="K708" s="21"/>
      <c r="L708" s="21"/>
      <c r="M708" s="21"/>
      <c r="N708" s="21"/>
      <c r="O708" s="21"/>
      <c r="P708" s="21"/>
      <c r="Q708" s="21"/>
      <c r="R708" s="134"/>
      <c r="S708" s="134"/>
      <c r="T708" s="134"/>
      <c r="U708" s="134"/>
      <c r="V708" s="134"/>
      <c r="W708" s="134"/>
      <c r="X708" s="134"/>
      <c r="Y708" s="134"/>
      <c r="Z708" s="134"/>
      <c r="AA708" s="134"/>
      <c r="AB708" s="134"/>
      <c r="AC708" s="134"/>
      <c r="AD708" s="134"/>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row>
    <row r="709" spans="1:56" ht="16.5" customHeight="1" x14ac:dyDescent="0.3">
      <c r="A709" s="22"/>
      <c r="B709" s="22"/>
      <c r="C709" s="22"/>
      <c r="D709" s="22"/>
      <c r="E709" s="21"/>
      <c r="F709" s="23"/>
      <c r="G709" s="21"/>
      <c r="H709" s="21"/>
      <c r="I709" s="21"/>
      <c r="J709" s="21"/>
      <c r="K709" s="21"/>
      <c r="L709" s="21"/>
      <c r="M709" s="21"/>
      <c r="N709" s="21"/>
      <c r="O709" s="21"/>
      <c r="P709" s="21"/>
      <c r="Q709" s="21"/>
      <c r="R709" s="134"/>
      <c r="S709" s="134"/>
      <c r="T709" s="134"/>
      <c r="U709" s="134"/>
      <c r="V709" s="134"/>
      <c r="W709" s="134"/>
      <c r="X709" s="134"/>
      <c r="Y709" s="134"/>
      <c r="Z709" s="134"/>
      <c r="AA709" s="134"/>
      <c r="AB709" s="134"/>
      <c r="AC709" s="134"/>
      <c r="AD709" s="134"/>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row>
    <row r="710" spans="1:56" ht="16.5" customHeight="1" x14ac:dyDescent="0.3">
      <c r="A710" s="22"/>
      <c r="B710" s="22"/>
      <c r="C710" s="22"/>
      <c r="D710" s="22"/>
      <c r="E710" s="21"/>
      <c r="F710" s="23"/>
      <c r="G710" s="21"/>
      <c r="H710" s="21"/>
      <c r="I710" s="21"/>
      <c r="J710" s="21"/>
      <c r="K710" s="21"/>
      <c r="L710" s="21"/>
      <c r="M710" s="21"/>
      <c r="N710" s="21"/>
      <c r="O710" s="21"/>
      <c r="P710" s="21"/>
      <c r="Q710" s="21"/>
      <c r="R710" s="134"/>
      <c r="S710" s="134"/>
      <c r="T710" s="134"/>
      <c r="U710" s="134"/>
      <c r="V710" s="134"/>
      <c r="W710" s="134"/>
      <c r="X710" s="134"/>
      <c r="Y710" s="134"/>
      <c r="Z710" s="134"/>
      <c r="AA710" s="134"/>
      <c r="AB710" s="134"/>
      <c r="AC710" s="134"/>
      <c r="AD710" s="134"/>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row>
    <row r="711" spans="1:56" ht="16.5" customHeight="1" x14ac:dyDescent="0.3">
      <c r="A711" s="22"/>
      <c r="B711" s="22"/>
      <c r="C711" s="22"/>
      <c r="D711" s="22"/>
      <c r="E711" s="21"/>
      <c r="F711" s="23"/>
      <c r="G711" s="21"/>
      <c r="H711" s="21"/>
      <c r="I711" s="21"/>
      <c r="J711" s="21"/>
      <c r="K711" s="21"/>
      <c r="L711" s="21"/>
      <c r="M711" s="21"/>
      <c r="N711" s="21"/>
      <c r="O711" s="21"/>
      <c r="P711" s="21"/>
      <c r="Q711" s="21"/>
      <c r="R711" s="134"/>
      <c r="S711" s="134"/>
      <c r="T711" s="134"/>
      <c r="U711" s="134"/>
      <c r="V711" s="134"/>
      <c r="W711" s="134"/>
      <c r="X711" s="134"/>
      <c r="Y711" s="134"/>
      <c r="Z711" s="134"/>
      <c r="AA711" s="134"/>
      <c r="AB711" s="134"/>
      <c r="AC711" s="134"/>
      <c r="AD711" s="134"/>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row>
    <row r="712" spans="1:56" ht="16.5" customHeight="1" x14ac:dyDescent="0.3">
      <c r="A712" s="22"/>
      <c r="B712" s="22"/>
      <c r="C712" s="22"/>
      <c r="D712" s="22"/>
      <c r="E712" s="21"/>
      <c r="F712" s="23"/>
      <c r="G712" s="21"/>
      <c r="H712" s="21"/>
      <c r="I712" s="21"/>
      <c r="J712" s="21"/>
      <c r="K712" s="21"/>
      <c r="L712" s="21"/>
      <c r="M712" s="21"/>
      <c r="N712" s="21"/>
      <c r="O712" s="21"/>
      <c r="P712" s="21"/>
      <c r="Q712" s="21"/>
      <c r="R712" s="134"/>
      <c r="S712" s="134"/>
      <c r="T712" s="134"/>
      <c r="U712" s="134"/>
      <c r="V712" s="134"/>
      <c r="W712" s="134"/>
      <c r="X712" s="134"/>
      <c r="Y712" s="134"/>
      <c r="Z712" s="134"/>
      <c r="AA712" s="134"/>
      <c r="AB712" s="134"/>
      <c r="AC712" s="134"/>
      <c r="AD712" s="134"/>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row>
    <row r="713" spans="1:56" ht="16.5" customHeight="1" x14ac:dyDescent="0.3">
      <c r="A713" s="22"/>
      <c r="B713" s="22"/>
      <c r="C713" s="22"/>
      <c r="D713" s="22"/>
      <c r="E713" s="21"/>
      <c r="F713" s="23"/>
      <c r="G713" s="21"/>
      <c r="H713" s="21"/>
      <c r="I713" s="21"/>
      <c r="J713" s="21"/>
      <c r="K713" s="21"/>
      <c r="L713" s="21"/>
      <c r="M713" s="21"/>
      <c r="N713" s="21"/>
      <c r="O713" s="21"/>
      <c r="P713" s="21"/>
      <c r="Q713" s="21"/>
      <c r="R713" s="134"/>
      <c r="S713" s="134"/>
      <c r="T713" s="134"/>
      <c r="U713" s="134"/>
      <c r="V713" s="134"/>
      <c r="W713" s="134"/>
      <c r="X713" s="134"/>
      <c r="Y713" s="134"/>
      <c r="Z713" s="134"/>
      <c r="AA713" s="134"/>
      <c r="AB713" s="134"/>
      <c r="AC713" s="134"/>
      <c r="AD713" s="134"/>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row>
    <row r="714" spans="1:56" ht="16.5" customHeight="1" x14ac:dyDescent="0.3">
      <c r="A714" s="22"/>
      <c r="B714" s="22"/>
      <c r="C714" s="22"/>
      <c r="D714" s="22"/>
      <c r="E714" s="21"/>
      <c r="F714" s="23"/>
      <c r="G714" s="21"/>
      <c r="H714" s="21"/>
      <c r="I714" s="21"/>
      <c r="J714" s="21"/>
      <c r="K714" s="21"/>
      <c r="L714" s="21"/>
      <c r="M714" s="21"/>
      <c r="N714" s="21"/>
      <c r="O714" s="21"/>
      <c r="P714" s="21"/>
      <c r="Q714" s="21"/>
      <c r="R714" s="134"/>
      <c r="S714" s="134"/>
      <c r="T714" s="134"/>
      <c r="U714" s="134"/>
      <c r="V714" s="134"/>
      <c r="W714" s="134"/>
      <c r="X714" s="134"/>
      <c r="Y714" s="134"/>
      <c r="Z714" s="134"/>
      <c r="AA714" s="134"/>
      <c r="AB714" s="134"/>
      <c r="AC714" s="134"/>
      <c r="AD714" s="134"/>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row>
    <row r="715" spans="1:56" ht="16.5" customHeight="1" x14ac:dyDescent="0.3">
      <c r="A715" s="22"/>
      <c r="B715" s="22"/>
      <c r="C715" s="22"/>
      <c r="D715" s="22"/>
      <c r="E715" s="21"/>
      <c r="F715" s="23"/>
      <c r="G715" s="21"/>
      <c r="H715" s="21"/>
      <c r="I715" s="21"/>
      <c r="J715" s="21"/>
      <c r="K715" s="21"/>
      <c r="L715" s="21"/>
      <c r="M715" s="21"/>
      <c r="N715" s="21"/>
      <c r="O715" s="21"/>
      <c r="P715" s="21"/>
      <c r="Q715" s="21"/>
      <c r="R715" s="134"/>
      <c r="S715" s="134"/>
      <c r="T715" s="134"/>
      <c r="U715" s="134"/>
      <c r="V715" s="134"/>
      <c r="W715" s="134"/>
      <c r="X715" s="134"/>
      <c r="Y715" s="134"/>
      <c r="Z715" s="134"/>
      <c r="AA715" s="134"/>
      <c r="AB715" s="134"/>
      <c r="AC715" s="134"/>
      <c r="AD715" s="134"/>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row>
    <row r="716" spans="1:56" ht="16.5" customHeight="1" x14ac:dyDescent="0.3">
      <c r="A716" s="22"/>
      <c r="B716" s="22"/>
      <c r="C716" s="22"/>
      <c r="D716" s="22"/>
      <c r="E716" s="21"/>
      <c r="F716" s="23"/>
      <c r="G716" s="21"/>
      <c r="H716" s="21"/>
      <c r="I716" s="21"/>
      <c r="J716" s="21"/>
      <c r="K716" s="21"/>
      <c r="L716" s="21"/>
      <c r="M716" s="21"/>
      <c r="N716" s="21"/>
      <c r="O716" s="21"/>
      <c r="P716" s="21"/>
      <c r="Q716" s="21"/>
      <c r="R716" s="134"/>
      <c r="S716" s="134"/>
      <c r="T716" s="134"/>
      <c r="U716" s="134"/>
      <c r="V716" s="134"/>
      <c r="W716" s="134"/>
      <c r="X716" s="134"/>
      <c r="Y716" s="134"/>
      <c r="Z716" s="134"/>
      <c r="AA716" s="134"/>
      <c r="AB716" s="134"/>
      <c r="AC716" s="134"/>
      <c r="AD716" s="134"/>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row>
    <row r="717" spans="1:56" ht="16.5" customHeight="1" x14ac:dyDescent="0.3">
      <c r="A717" s="22"/>
      <c r="B717" s="22"/>
      <c r="C717" s="22"/>
      <c r="D717" s="22"/>
      <c r="E717" s="21"/>
      <c r="F717" s="23"/>
      <c r="G717" s="21"/>
      <c r="H717" s="21"/>
      <c r="I717" s="21"/>
      <c r="J717" s="21"/>
      <c r="K717" s="21"/>
      <c r="L717" s="21"/>
      <c r="M717" s="21"/>
      <c r="N717" s="21"/>
      <c r="O717" s="21"/>
      <c r="P717" s="21"/>
      <c r="Q717" s="21"/>
      <c r="R717" s="134"/>
      <c r="S717" s="134"/>
      <c r="T717" s="134"/>
      <c r="U717" s="134"/>
      <c r="V717" s="134"/>
      <c r="W717" s="134"/>
      <c r="X717" s="134"/>
      <c r="Y717" s="134"/>
      <c r="Z717" s="134"/>
      <c r="AA717" s="134"/>
      <c r="AB717" s="134"/>
      <c r="AC717" s="134"/>
      <c r="AD717" s="134"/>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row>
    <row r="718" spans="1:56" ht="16.5" customHeight="1" x14ac:dyDescent="0.3">
      <c r="A718" s="22"/>
      <c r="B718" s="22"/>
      <c r="C718" s="22"/>
      <c r="D718" s="22"/>
      <c r="E718" s="21"/>
      <c r="F718" s="23"/>
      <c r="G718" s="21"/>
      <c r="H718" s="21"/>
      <c r="I718" s="21"/>
      <c r="J718" s="21"/>
      <c r="K718" s="21"/>
      <c r="L718" s="21"/>
      <c r="M718" s="21"/>
      <c r="N718" s="21"/>
      <c r="O718" s="21"/>
      <c r="P718" s="21"/>
      <c r="Q718" s="21"/>
      <c r="R718" s="134"/>
      <c r="S718" s="134"/>
      <c r="T718" s="134"/>
      <c r="U718" s="134"/>
      <c r="V718" s="134"/>
      <c r="W718" s="134"/>
      <c r="X718" s="134"/>
      <c r="Y718" s="134"/>
      <c r="Z718" s="134"/>
      <c r="AA718" s="134"/>
      <c r="AB718" s="134"/>
      <c r="AC718" s="134"/>
      <c r="AD718" s="134"/>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row>
    <row r="719" spans="1:56" ht="16.5" customHeight="1" x14ac:dyDescent="0.3">
      <c r="A719" s="22"/>
      <c r="B719" s="22"/>
      <c r="C719" s="22"/>
      <c r="D719" s="22"/>
      <c r="E719" s="21"/>
      <c r="F719" s="23"/>
      <c r="G719" s="21"/>
      <c r="H719" s="21"/>
      <c r="I719" s="21"/>
      <c r="J719" s="21"/>
      <c r="K719" s="21"/>
      <c r="L719" s="21"/>
      <c r="M719" s="21"/>
      <c r="N719" s="21"/>
      <c r="O719" s="21"/>
      <c r="P719" s="21"/>
      <c r="Q719" s="21"/>
      <c r="R719" s="134"/>
      <c r="S719" s="134"/>
      <c r="T719" s="134"/>
      <c r="U719" s="134"/>
      <c r="V719" s="134"/>
      <c r="W719" s="134"/>
      <c r="X719" s="134"/>
      <c r="Y719" s="134"/>
      <c r="Z719" s="134"/>
      <c r="AA719" s="134"/>
      <c r="AB719" s="134"/>
      <c r="AC719" s="134"/>
      <c r="AD719" s="134"/>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row>
    <row r="720" spans="1:56" ht="16.5" customHeight="1" x14ac:dyDescent="0.3">
      <c r="A720" s="22"/>
      <c r="B720" s="22"/>
      <c r="C720" s="22"/>
      <c r="D720" s="22"/>
      <c r="E720" s="21"/>
      <c r="F720" s="23"/>
      <c r="G720" s="21"/>
      <c r="H720" s="21"/>
      <c r="I720" s="21"/>
      <c r="J720" s="21"/>
      <c r="K720" s="21"/>
      <c r="L720" s="21"/>
      <c r="M720" s="21"/>
      <c r="N720" s="21"/>
      <c r="O720" s="21"/>
      <c r="P720" s="21"/>
      <c r="Q720" s="21"/>
      <c r="R720" s="134"/>
      <c r="S720" s="134"/>
      <c r="T720" s="134"/>
      <c r="U720" s="134"/>
      <c r="V720" s="134"/>
      <c r="W720" s="134"/>
      <c r="X720" s="134"/>
      <c r="Y720" s="134"/>
      <c r="Z720" s="134"/>
      <c r="AA720" s="134"/>
      <c r="AB720" s="134"/>
      <c r="AC720" s="134"/>
      <c r="AD720" s="134"/>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row>
    <row r="721" spans="1:56" ht="16.5" customHeight="1" x14ac:dyDescent="0.3">
      <c r="A721" s="22"/>
      <c r="B721" s="22"/>
      <c r="C721" s="22"/>
      <c r="D721" s="22"/>
      <c r="E721" s="21"/>
      <c r="F721" s="23"/>
      <c r="G721" s="21"/>
      <c r="H721" s="21"/>
      <c r="I721" s="21"/>
      <c r="J721" s="21"/>
      <c r="K721" s="21"/>
      <c r="L721" s="21"/>
      <c r="M721" s="21"/>
      <c r="N721" s="21"/>
      <c r="O721" s="21"/>
      <c r="P721" s="21"/>
      <c r="Q721" s="21"/>
      <c r="R721" s="134"/>
      <c r="S721" s="134"/>
      <c r="T721" s="134"/>
      <c r="U721" s="134"/>
      <c r="V721" s="134"/>
      <c r="W721" s="134"/>
      <c r="X721" s="134"/>
      <c r="Y721" s="134"/>
      <c r="Z721" s="134"/>
      <c r="AA721" s="134"/>
      <c r="AB721" s="134"/>
      <c r="AC721" s="134"/>
      <c r="AD721" s="134"/>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row>
    <row r="722" spans="1:56" ht="16.5" customHeight="1" x14ac:dyDescent="0.3">
      <c r="A722" s="22"/>
      <c r="B722" s="22"/>
      <c r="C722" s="22"/>
      <c r="D722" s="22"/>
      <c r="E722" s="21"/>
      <c r="F722" s="23"/>
      <c r="G722" s="21"/>
      <c r="H722" s="21"/>
      <c r="I722" s="21"/>
      <c r="J722" s="21"/>
      <c r="K722" s="21"/>
      <c r="L722" s="21"/>
      <c r="M722" s="21"/>
      <c r="N722" s="21"/>
      <c r="O722" s="21"/>
      <c r="P722" s="21"/>
      <c r="Q722" s="21"/>
      <c r="R722" s="134"/>
      <c r="S722" s="134"/>
      <c r="T722" s="134"/>
      <c r="U722" s="134"/>
      <c r="V722" s="134"/>
      <c r="W722" s="134"/>
      <c r="X722" s="134"/>
      <c r="Y722" s="134"/>
      <c r="Z722" s="134"/>
      <c r="AA722" s="134"/>
      <c r="AB722" s="134"/>
      <c r="AC722" s="134"/>
      <c r="AD722" s="134"/>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row>
    <row r="723" spans="1:56" ht="16.5" customHeight="1" x14ac:dyDescent="0.3">
      <c r="A723" s="22"/>
      <c r="B723" s="22"/>
      <c r="C723" s="22"/>
      <c r="D723" s="22"/>
      <c r="E723" s="21"/>
      <c r="F723" s="23"/>
      <c r="G723" s="21"/>
      <c r="H723" s="21"/>
      <c r="I723" s="21"/>
      <c r="J723" s="21"/>
      <c r="K723" s="21"/>
      <c r="L723" s="21"/>
      <c r="M723" s="21"/>
      <c r="N723" s="21"/>
      <c r="O723" s="21"/>
      <c r="P723" s="21"/>
      <c r="Q723" s="21"/>
      <c r="R723" s="134"/>
      <c r="S723" s="134"/>
      <c r="T723" s="134"/>
      <c r="U723" s="134"/>
      <c r="V723" s="134"/>
      <c r="W723" s="134"/>
      <c r="X723" s="134"/>
      <c r="Y723" s="134"/>
      <c r="Z723" s="134"/>
      <c r="AA723" s="134"/>
      <c r="AB723" s="134"/>
      <c r="AC723" s="134"/>
      <c r="AD723" s="134"/>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row>
    <row r="724" spans="1:56" ht="16.5" customHeight="1" x14ac:dyDescent="0.3">
      <c r="A724" s="22"/>
      <c r="B724" s="22"/>
      <c r="C724" s="22"/>
      <c r="D724" s="22"/>
      <c r="E724" s="21"/>
      <c r="F724" s="23"/>
      <c r="G724" s="21"/>
      <c r="H724" s="21"/>
      <c r="I724" s="21"/>
      <c r="J724" s="21"/>
      <c r="K724" s="21"/>
      <c r="L724" s="21"/>
      <c r="M724" s="21"/>
      <c r="N724" s="21"/>
      <c r="O724" s="21"/>
      <c r="P724" s="21"/>
      <c r="Q724" s="21"/>
      <c r="R724" s="134"/>
      <c r="S724" s="134"/>
      <c r="T724" s="134"/>
      <c r="U724" s="134"/>
      <c r="V724" s="134"/>
      <c r="W724" s="134"/>
      <c r="X724" s="134"/>
      <c r="Y724" s="134"/>
      <c r="Z724" s="134"/>
      <c r="AA724" s="134"/>
      <c r="AB724" s="134"/>
      <c r="AC724" s="134"/>
      <c r="AD724" s="134"/>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row>
    <row r="725" spans="1:56" ht="16.5" customHeight="1" x14ac:dyDescent="0.3">
      <c r="A725" s="22"/>
      <c r="B725" s="22"/>
      <c r="C725" s="22"/>
      <c r="D725" s="22"/>
      <c r="E725" s="21"/>
      <c r="F725" s="23"/>
      <c r="G725" s="21"/>
      <c r="H725" s="21"/>
      <c r="I725" s="21"/>
      <c r="J725" s="21"/>
      <c r="K725" s="21"/>
      <c r="L725" s="21"/>
      <c r="M725" s="21"/>
      <c r="N725" s="21"/>
      <c r="O725" s="21"/>
      <c r="P725" s="21"/>
      <c r="Q725" s="21"/>
      <c r="R725" s="134"/>
      <c r="S725" s="134"/>
      <c r="T725" s="134"/>
      <c r="U725" s="134"/>
      <c r="V725" s="134"/>
      <c r="W725" s="134"/>
      <c r="X725" s="134"/>
      <c r="Y725" s="134"/>
      <c r="Z725" s="134"/>
      <c r="AA725" s="134"/>
      <c r="AB725" s="134"/>
      <c r="AC725" s="134"/>
      <c r="AD725" s="134"/>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row>
    <row r="726" spans="1:56" ht="16.5" customHeight="1" x14ac:dyDescent="0.3">
      <c r="A726" s="22"/>
      <c r="B726" s="22"/>
      <c r="C726" s="22"/>
      <c r="D726" s="22"/>
      <c r="E726" s="21"/>
      <c r="F726" s="23"/>
      <c r="G726" s="21"/>
      <c r="H726" s="21"/>
      <c r="I726" s="21"/>
      <c r="J726" s="21"/>
      <c r="K726" s="21"/>
      <c r="L726" s="21"/>
      <c r="M726" s="21"/>
      <c r="N726" s="21"/>
      <c r="O726" s="21"/>
      <c r="P726" s="21"/>
      <c r="Q726" s="21"/>
      <c r="R726" s="134"/>
      <c r="S726" s="134"/>
      <c r="T726" s="134"/>
      <c r="U726" s="134"/>
      <c r="V726" s="134"/>
      <c r="W726" s="134"/>
      <c r="X726" s="134"/>
      <c r="Y726" s="134"/>
      <c r="Z726" s="134"/>
      <c r="AA726" s="134"/>
      <c r="AB726" s="134"/>
      <c r="AC726" s="134"/>
      <c r="AD726" s="134"/>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row>
    <row r="727" spans="1:56" ht="16.5" customHeight="1" x14ac:dyDescent="0.3">
      <c r="A727" s="22"/>
      <c r="B727" s="22"/>
      <c r="C727" s="22"/>
      <c r="D727" s="22"/>
      <c r="E727" s="21"/>
      <c r="F727" s="23"/>
      <c r="G727" s="21"/>
      <c r="H727" s="21"/>
      <c r="I727" s="21"/>
      <c r="J727" s="21"/>
      <c r="K727" s="21"/>
      <c r="L727" s="21"/>
      <c r="M727" s="21"/>
      <c r="N727" s="21"/>
      <c r="O727" s="21"/>
      <c r="P727" s="21"/>
      <c r="Q727" s="21"/>
      <c r="R727" s="134"/>
      <c r="S727" s="134"/>
      <c r="T727" s="134"/>
      <c r="U727" s="134"/>
      <c r="V727" s="134"/>
      <c r="W727" s="134"/>
      <c r="X727" s="134"/>
      <c r="Y727" s="134"/>
      <c r="Z727" s="134"/>
      <c r="AA727" s="134"/>
      <c r="AB727" s="134"/>
      <c r="AC727" s="134"/>
      <c r="AD727" s="134"/>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row>
    <row r="728" spans="1:56" ht="16.5" customHeight="1" x14ac:dyDescent="0.3">
      <c r="A728" s="22"/>
      <c r="B728" s="22"/>
      <c r="C728" s="22"/>
      <c r="D728" s="22"/>
      <c r="E728" s="21"/>
      <c r="F728" s="23"/>
      <c r="G728" s="21"/>
      <c r="H728" s="21"/>
      <c r="I728" s="21"/>
      <c r="J728" s="21"/>
      <c r="K728" s="21"/>
      <c r="L728" s="21"/>
      <c r="M728" s="21"/>
      <c r="N728" s="21"/>
      <c r="O728" s="21"/>
      <c r="P728" s="21"/>
      <c r="Q728" s="21"/>
      <c r="R728" s="134"/>
      <c r="S728" s="134"/>
      <c r="T728" s="134"/>
      <c r="U728" s="134"/>
      <c r="V728" s="134"/>
      <c r="W728" s="134"/>
      <c r="X728" s="134"/>
      <c r="Y728" s="134"/>
      <c r="Z728" s="134"/>
      <c r="AA728" s="134"/>
      <c r="AB728" s="134"/>
      <c r="AC728" s="134"/>
      <c r="AD728" s="134"/>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row>
    <row r="729" spans="1:56" ht="16.5" customHeight="1" x14ac:dyDescent="0.3">
      <c r="A729" s="22"/>
      <c r="B729" s="22"/>
      <c r="C729" s="22"/>
      <c r="D729" s="22"/>
      <c r="E729" s="21"/>
      <c r="F729" s="23"/>
      <c r="G729" s="21"/>
      <c r="H729" s="21"/>
      <c r="I729" s="21"/>
      <c r="J729" s="21"/>
      <c r="K729" s="21"/>
      <c r="L729" s="21"/>
      <c r="M729" s="21"/>
      <c r="N729" s="21"/>
      <c r="O729" s="21"/>
      <c r="P729" s="21"/>
      <c r="Q729" s="21"/>
      <c r="R729" s="134"/>
      <c r="S729" s="134"/>
      <c r="T729" s="134"/>
      <c r="U729" s="134"/>
      <c r="V729" s="134"/>
      <c r="W729" s="134"/>
      <c r="X729" s="134"/>
      <c r="Y729" s="134"/>
      <c r="Z729" s="134"/>
      <c r="AA729" s="134"/>
      <c r="AB729" s="134"/>
      <c r="AC729" s="134"/>
      <c r="AD729" s="134"/>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row>
    <row r="730" spans="1:56" ht="16.5" customHeight="1" x14ac:dyDescent="0.3">
      <c r="A730" s="22"/>
      <c r="B730" s="22"/>
      <c r="C730" s="22"/>
      <c r="D730" s="22"/>
      <c r="E730" s="21"/>
      <c r="F730" s="23"/>
      <c r="G730" s="21"/>
      <c r="H730" s="21"/>
      <c r="I730" s="21"/>
      <c r="J730" s="21"/>
      <c r="K730" s="21"/>
      <c r="L730" s="21"/>
      <c r="M730" s="21"/>
      <c r="N730" s="21"/>
      <c r="O730" s="21"/>
      <c r="P730" s="21"/>
      <c r="Q730" s="21"/>
      <c r="R730" s="134"/>
      <c r="S730" s="134"/>
      <c r="T730" s="134"/>
      <c r="U730" s="134"/>
      <c r="V730" s="134"/>
      <c r="W730" s="134"/>
      <c r="X730" s="134"/>
      <c r="Y730" s="134"/>
      <c r="Z730" s="134"/>
      <c r="AA730" s="134"/>
      <c r="AB730" s="134"/>
      <c r="AC730" s="134"/>
      <c r="AD730" s="134"/>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row>
    <row r="731" spans="1:56" ht="16.5" customHeight="1" x14ac:dyDescent="0.3">
      <c r="A731" s="22"/>
      <c r="B731" s="22"/>
      <c r="C731" s="22"/>
      <c r="D731" s="22"/>
      <c r="E731" s="21"/>
      <c r="F731" s="23"/>
      <c r="G731" s="21"/>
      <c r="H731" s="21"/>
      <c r="I731" s="21"/>
      <c r="J731" s="21"/>
      <c r="K731" s="21"/>
      <c r="L731" s="21"/>
      <c r="M731" s="21"/>
      <c r="N731" s="21"/>
      <c r="O731" s="21"/>
      <c r="P731" s="21"/>
      <c r="Q731" s="21"/>
      <c r="R731" s="134"/>
      <c r="S731" s="134"/>
      <c r="T731" s="134"/>
      <c r="U731" s="134"/>
      <c r="V731" s="134"/>
      <c r="W731" s="134"/>
      <c r="X731" s="134"/>
      <c r="Y731" s="134"/>
      <c r="Z731" s="134"/>
      <c r="AA731" s="134"/>
      <c r="AB731" s="134"/>
      <c r="AC731" s="134"/>
      <c r="AD731" s="134"/>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row>
    <row r="732" spans="1:56" ht="16.5" customHeight="1" x14ac:dyDescent="0.3">
      <c r="A732" s="22"/>
      <c r="B732" s="22"/>
      <c r="C732" s="22"/>
      <c r="D732" s="22"/>
      <c r="E732" s="21"/>
      <c r="F732" s="23"/>
      <c r="G732" s="21"/>
      <c r="H732" s="21"/>
      <c r="I732" s="21"/>
      <c r="J732" s="21"/>
      <c r="K732" s="21"/>
      <c r="L732" s="21"/>
      <c r="M732" s="21"/>
      <c r="N732" s="21"/>
      <c r="O732" s="21"/>
      <c r="P732" s="21"/>
      <c r="Q732" s="21"/>
      <c r="R732" s="134"/>
      <c r="S732" s="134"/>
      <c r="T732" s="134"/>
      <c r="U732" s="134"/>
      <c r="V732" s="134"/>
      <c r="W732" s="134"/>
      <c r="X732" s="134"/>
      <c r="Y732" s="134"/>
      <c r="Z732" s="134"/>
      <c r="AA732" s="134"/>
      <c r="AB732" s="134"/>
      <c r="AC732" s="134"/>
      <c r="AD732" s="134"/>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row>
    <row r="733" spans="1:56" ht="16.5" customHeight="1" x14ac:dyDescent="0.3">
      <c r="A733" s="22"/>
      <c r="B733" s="22"/>
      <c r="C733" s="22"/>
      <c r="D733" s="22"/>
      <c r="E733" s="21"/>
      <c r="F733" s="23"/>
      <c r="G733" s="21"/>
      <c r="H733" s="21"/>
      <c r="I733" s="21"/>
      <c r="J733" s="21"/>
      <c r="K733" s="21"/>
      <c r="L733" s="21"/>
      <c r="M733" s="21"/>
      <c r="N733" s="21"/>
      <c r="O733" s="21"/>
      <c r="P733" s="21"/>
      <c r="Q733" s="21"/>
      <c r="R733" s="134"/>
      <c r="S733" s="134"/>
      <c r="T733" s="134"/>
      <c r="U733" s="134"/>
      <c r="V733" s="134"/>
      <c r="W733" s="134"/>
      <c r="X733" s="134"/>
      <c r="Y733" s="134"/>
      <c r="Z733" s="134"/>
      <c r="AA733" s="134"/>
      <c r="AB733" s="134"/>
      <c r="AC733" s="134"/>
      <c r="AD733" s="134"/>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row>
    <row r="734" spans="1:56" ht="16.5" customHeight="1" x14ac:dyDescent="0.3">
      <c r="A734" s="22"/>
      <c r="B734" s="22"/>
      <c r="C734" s="22"/>
      <c r="D734" s="22"/>
      <c r="E734" s="21"/>
      <c r="F734" s="23"/>
      <c r="G734" s="21"/>
      <c r="H734" s="21"/>
      <c r="I734" s="21"/>
      <c r="J734" s="21"/>
      <c r="K734" s="21"/>
      <c r="L734" s="21"/>
      <c r="M734" s="21"/>
      <c r="N734" s="21"/>
      <c r="O734" s="21"/>
      <c r="P734" s="21"/>
      <c r="Q734" s="21"/>
      <c r="R734" s="134"/>
      <c r="S734" s="134"/>
      <c r="T734" s="134"/>
      <c r="U734" s="134"/>
      <c r="V734" s="134"/>
      <c r="W734" s="134"/>
      <c r="X734" s="134"/>
      <c r="Y734" s="134"/>
      <c r="Z734" s="134"/>
      <c r="AA734" s="134"/>
      <c r="AB734" s="134"/>
      <c r="AC734" s="134"/>
      <c r="AD734" s="134"/>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row>
    <row r="735" spans="1:56" ht="16.5" customHeight="1" x14ac:dyDescent="0.3">
      <c r="A735" s="22"/>
      <c r="B735" s="22"/>
      <c r="C735" s="22"/>
      <c r="D735" s="22"/>
      <c r="E735" s="21"/>
      <c r="F735" s="23"/>
      <c r="G735" s="21"/>
      <c r="H735" s="21"/>
      <c r="I735" s="21"/>
      <c r="J735" s="21"/>
      <c r="K735" s="21"/>
      <c r="L735" s="21"/>
      <c r="M735" s="21"/>
      <c r="N735" s="21"/>
      <c r="O735" s="21"/>
      <c r="P735" s="21"/>
      <c r="Q735" s="21"/>
      <c r="R735" s="134"/>
      <c r="S735" s="134"/>
      <c r="T735" s="134"/>
      <c r="U735" s="134"/>
      <c r="V735" s="134"/>
      <c r="W735" s="134"/>
      <c r="X735" s="134"/>
      <c r="Y735" s="134"/>
      <c r="Z735" s="134"/>
      <c r="AA735" s="134"/>
      <c r="AB735" s="134"/>
      <c r="AC735" s="134"/>
      <c r="AD735" s="134"/>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row>
    <row r="736" spans="1:56" ht="16.5" customHeight="1" x14ac:dyDescent="0.3">
      <c r="A736" s="22"/>
      <c r="B736" s="22"/>
      <c r="C736" s="22"/>
      <c r="D736" s="22"/>
      <c r="E736" s="21"/>
      <c r="F736" s="23"/>
      <c r="G736" s="21"/>
      <c r="H736" s="21"/>
      <c r="I736" s="21"/>
      <c r="J736" s="21"/>
      <c r="K736" s="21"/>
      <c r="L736" s="21"/>
      <c r="M736" s="21"/>
      <c r="N736" s="21"/>
      <c r="O736" s="21"/>
      <c r="P736" s="21"/>
      <c r="Q736" s="21"/>
      <c r="R736" s="134"/>
      <c r="S736" s="134"/>
      <c r="T736" s="134"/>
      <c r="U736" s="134"/>
      <c r="V736" s="134"/>
      <c r="W736" s="134"/>
      <c r="X736" s="134"/>
      <c r="Y736" s="134"/>
      <c r="Z736" s="134"/>
      <c r="AA736" s="134"/>
      <c r="AB736" s="134"/>
      <c r="AC736" s="134"/>
      <c r="AD736" s="134"/>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row>
    <row r="737" spans="1:56" ht="16.5" customHeight="1" x14ac:dyDescent="0.3">
      <c r="A737" s="22"/>
      <c r="B737" s="22"/>
      <c r="C737" s="22"/>
      <c r="D737" s="22"/>
      <c r="E737" s="21"/>
      <c r="F737" s="23"/>
      <c r="G737" s="21"/>
      <c r="H737" s="21"/>
      <c r="I737" s="21"/>
      <c r="J737" s="21"/>
      <c r="K737" s="21"/>
      <c r="L737" s="21"/>
      <c r="M737" s="21"/>
      <c r="N737" s="21"/>
      <c r="O737" s="21"/>
      <c r="P737" s="21"/>
      <c r="Q737" s="21"/>
      <c r="R737" s="134"/>
      <c r="S737" s="134"/>
      <c r="T737" s="134"/>
      <c r="U737" s="134"/>
      <c r="V737" s="134"/>
      <c r="W737" s="134"/>
      <c r="X737" s="134"/>
      <c r="Y737" s="134"/>
      <c r="Z737" s="134"/>
      <c r="AA737" s="134"/>
      <c r="AB737" s="134"/>
      <c r="AC737" s="134"/>
      <c r="AD737" s="134"/>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row>
    <row r="738" spans="1:56" ht="16.5" customHeight="1" x14ac:dyDescent="0.3">
      <c r="A738" s="22"/>
      <c r="B738" s="22"/>
      <c r="C738" s="22"/>
      <c r="D738" s="22"/>
      <c r="E738" s="21"/>
      <c r="F738" s="23"/>
      <c r="G738" s="21"/>
      <c r="H738" s="21"/>
      <c r="I738" s="21"/>
      <c r="J738" s="21"/>
      <c r="K738" s="21"/>
      <c r="L738" s="21"/>
      <c r="M738" s="21"/>
      <c r="N738" s="21"/>
      <c r="O738" s="21"/>
      <c r="P738" s="21"/>
      <c r="Q738" s="21"/>
      <c r="R738" s="134"/>
      <c r="S738" s="134"/>
      <c r="T738" s="134"/>
      <c r="U738" s="134"/>
      <c r="V738" s="134"/>
      <c r="W738" s="134"/>
      <c r="X738" s="134"/>
      <c r="Y738" s="134"/>
      <c r="Z738" s="134"/>
      <c r="AA738" s="134"/>
      <c r="AB738" s="134"/>
      <c r="AC738" s="134"/>
      <c r="AD738" s="134"/>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row>
    <row r="739" spans="1:56" ht="16.5" customHeight="1" x14ac:dyDescent="0.3">
      <c r="A739" s="22"/>
      <c r="B739" s="22"/>
      <c r="C739" s="22"/>
      <c r="D739" s="22"/>
      <c r="E739" s="21"/>
      <c r="F739" s="23"/>
      <c r="G739" s="21"/>
      <c r="H739" s="21"/>
      <c r="I739" s="21"/>
      <c r="J739" s="21"/>
      <c r="K739" s="21"/>
      <c r="L739" s="21"/>
      <c r="M739" s="21"/>
      <c r="N739" s="21"/>
      <c r="O739" s="21"/>
      <c r="P739" s="21"/>
      <c r="Q739" s="21"/>
      <c r="R739" s="134"/>
      <c r="S739" s="134"/>
      <c r="T739" s="134"/>
      <c r="U739" s="134"/>
      <c r="V739" s="134"/>
      <c r="W739" s="134"/>
      <c r="X739" s="134"/>
      <c r="Y739" s="134"/>
      <c r="Z739" s="134"/>
      <c r="AA739" s="134"/>
      <c r="AB739" s="134"/>
      <c r="AC739" s="134"/>
      <c r="AD739" s="134"/>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row>
    <row r="740" spans="1:56" ht="16.5" customHeight="1" x14ac:dyDescent="0.3">
      <c r="A740" s="22"/>
      <c r="B740" s="22"/>
      <c r="C740" s="22"/>
      <c r="D740" s="22"/>
      <c r="E740" s="21"/>
      <c r="F740" s="23"/>
      <c r="G740" s="21"/>
      <c r="H740" s="21"/>
      <c r="I740" s="21"/>
      <c r="J740" s="21"/>
      <c r="K740" s="21"/>
      <c r="L740" s="21"/>
      <c r="M740" s="21"/>
      <c r="N740" s="21"/>
      <c r="O740" s="21"/>
      <c r="P740" s="21"/>
      <c r="Q740" s="21"/>
      <c r="R740" s="134"/>
      <c r="S740" s="134"/>
      <c r="T740" s="134"/>
      <c r="U740" s="134"/>
      <c r="V740" s="134"/>
      <c r="W740" s="134"/>
      <c r="X740" s="134"/>
      <c r="Y740" s="134"/>
      <c r="Z740" s="134"/>
      <c r="AA740" s="134"/>
      <c r="AB740" s="134"/>
      <c r="AC740" s="134"/>
      <c r="AD740" s="134"/>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row>
    <row r="741" spans="1:56" ht="16.5" customHeight="1" x14ac:dyDescent="0.3">
      <c r="A741" s="22"/>
      <c r="B741" s="22"/>
      <c r="C741" s="22"/>
      <c r="D741" s="22"/>
      <c r="E741" s="21"/>
      <c r="F741" s="23"/>
      <c r="G741" s="21"/>
      <c r="H741" s="21"/>
      <c r="I741" s="21"/>
      <c r="J741" s="21"/>
      <c r="K741" s="21"/>
      <c r="L741" s="21"/>
      <c r="M741" s="21"/>
      <c r="N741" s="21"/>
      <c r="O741" s="21"/>
      <c r="P741" s="21"/>
      <c r="Q741" s="21"/>
      <c r="R741" s="134"/>
      <c r="S741" s="134"/>
      <c r="T741" s="134"/>
      <c r="U741" s="134"/>
      <c r="V741" s="134"/>
      <c r="W741" s="134"/>
      <c r="X741" s="134"/>
      <c r="Y741" s="134"/>
      <c r="Z741" s="134"/>
      <c r="AA741" s="134"/>
      <c r="AB741" s="134"/>
      <c r="AC741" s="134"/>
      <c r="AD741" s="134"/>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row>
    <row r="742" spans="1:56" ht="16.5" customHeight="1" x14ac:dyDescent="0.3">
      <c r="A742" s="22"/>
      <c r="B742" s="22"/>
      <c r="C742" s="22"/>
      <c r="D742" s="22"/>
      <c r="E742" s="21"/>
      <c r="F742" s="23"/>
      <c r="G742" s="21"/>
      <c r="H742" s="21"/>
      <c r="I742" s="21"/>
      <c r="J742" s="21"/>
      <c r="K742" s="21"/>
      <c r="L742" s="21"/>
      <c r="M742" s="21"/>
      <c r="N742" s="21"/>
      <c r="O742" s="21"/>
      <c r="P742" s="21"/>
      <c r="Q742" s="21"/>
      <c r="R742" s="134"/>
      <c r="S742" s="134"/>
      <c r="T742" s="134"/>
      <c r="U742" s="134"/>
      <c r="V742" s="134"/>
      <c r="W742" s="134"/>
      <c r="X742" s="134"/>
      <c r="Y742" s="134"/>
      <c r="Z742" s="134"/>
      <c r="AA742" s="134"/>
      <c r="AB742" s="134"/>
      <c r="AC742" s="134"/>
      <c r="AD742" s="134"/>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row>
    <row r="743" spans="1:56" ht="16.5" customHeight="1" x14ac:dyDescent="0.3">
      <c r="A743" s="22"/>
      <c r="B743" s="22"/>
      <c r="C743" s="22"/>
      <c r="D743" s="22"/>
      <c r="E743" s="21"/>
      <c r="F743" s="23"/>
      <c r="G743" s="21"/>
      <c r="H743" s="21"/>
      <c r="I743" s="21"/>
      <c r="J743" s="21"/>
      <c r="K743" s="21"/>
      <c r="L743" s="21"/>
      <c r="M743" s="21"/>
      <c r="N743" s="21"/>
      <c r="O743" s="21"/>
      <c r="P743" s="21"/>
      <c r="Q743" s="21"/>
      <c r="R743" s="134"/>
      <c r="S743" s="134"/>
      <c r="T743" s="134"/>
      <c r="U743" s="134"/>
      <c r="V743" s="134"/>
      <c r="W743" s="134"/>
      <c r="X743" s="134"/>
      <c r="Y743" s="134"/>
      <c r="Z743" s="134"/>
      <c r="AA743" s="134"/>
      <c r="AB743" s="134"/>
      <c r="AC743" s="134"/>
      <c r="AD743" s="134"/>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row>
    <row r="744" spans="1:56" ht="16.5" customHeight="1" x14ac:dyDescent="0.3">
      <c r="A744" s="22"/>
      <c r="B744" s="22"/>
      <c r="C744" s="22"/>
      <c r="D744" s="22"/>
      <c r="E744" s="21"/>
      <c r="F744" s="23"/>
      <c r="G744" s="21"/>
      <c r="H744" s="21"/>
      <c r="I744" s="21"/>
      <c r="J744" s="21"/>
      <c r="K744" s="21"/>
      <c r="L744" s="21"/>
      <c r="M744" s="21"/>
      <c r="N744" s="21"/>
      <c r="O744" s="21"/>
      <c r="P744" s="21"/>
      <c r="Q744" s="21"/>
      <c r="R744" s="134"/>
      <c r="S744" s="134"/>
      <c r="T744" s="134"/>
      <c r="U744" s="134"/>
      <c r="V744" s="134"/>
      <c r="W744" s="134"/>
      <c r="X744" s="134"/>
      <c r="Y744" s="134"/>
      <c r="Z744" s="134"/>
      <c r="AA744" s="134"/>
      <c r="AB744" s="134"/>
      <c r="AC744" s="134"/>
      <c r="AD744" s="134"/>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row>
    <row r="745" spans="1:56" ht="16.5" customHeight="1" x14ac:dyDescent="0.3">
      <c r="A745" s="22"/>
      <c r="B745" s="22"/>
      <c r="C745" s="22"/>
      <c r="D745" s="22"/>
      <c r="E745" s="21"/>
      <c r="F745" s="23"/>
      <c r="G745" s="21"/>
      <c r="H745" s="21"/>
      <c r="I745" s="21"/>
      <c r="J745" s="21"/>
      <c r="K745" s="21"/>
      <c r="L745" s="21"/>
      <c r="M745" s="21"/>
      <c r="N745" s="21"/>
      <c r="O745" s="21"/>
      <c r="P745" s="21"/>
      <c r="Q745" s="21"/>
      <c r="R745" s="134"/>
      <c r="S745" s="134"/>
      <c r="T745" s="134"/>
      <c r="U745" s="134"/>
      <c r="V745" s="134"/>
      <c r="W745" s="134"/>
      <c r="X745" s="134"/>
      <c r="Y745" s="134"/>
      <c r="Z745" s="134"/>
      <c r="AA745" s="134"/>
      <c r="AB745" s="134"/>
      <c r="AC745" s="134"/>
      <c r="AD745" s="134"/>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row>
    <row r="746" spans="1:56" ht="16.5" customHeight="1" x14ac:dyDescent="0.3">
      <c r="A746" s="22"/>
      <c r="B746" s="22"/>
      <c r="C746" s="22"/>
      <c r="D746" s="22"/>
      <c r="E746" s="21"/>
      <c r="F746" s="23"/>
      <c r="G746" s="21"/>
      <c r="H746" s="21"/>
      <c r="I746" s="21"/>
      <c r="J746" s="21"/>
      <c r="K746" s="21"/>
      <c r="L746" s="21"/>
      <c r="M746" s="21"/>
      <c r="N746" s="21"/>
      <c r="O746" s="21"/>
      <c r="P746" s="21"/>
      <c r="Q746" s="21"/>
      <c r="R746" s="134"/>
      <c r="S746" s="134"/>
      <c r="T746" s="134"/>
      <c r="U746" s="134"/>
      <c r="V746" s="134"/>
      <c r="W746" s="134"/>
      <c r="X746" s="134"/>
      <c r="Y746" s="134"/>
      <c r="Z746" s="134"/>
      <c r="AA746" s="134"/>
      <c r="AB746" s="134"/>
      <c r="AC746" s="134"/>
      <c r="AD746" s="134"/>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row>
    <row r="747" spans="1:56" ht="16.5" customHeight="1" x14ac:dyDescent="0.3">
      <c r="A747" s="22"/>
      <c r="B747" s="22"/>
      <c r="C747" s="22"/>
      <c r="D747" s="22"/>
      <c r="E747" s="21"/>
      <c r="F747" s="23"/>
      <c r="G747" s="21"/>
      <c r="H747" s="21"/>
      <c r="I747" s="21"/>
      <c r="J747" s="21"/>
      <c r="K747" s="21"/>
      <c r="L747" s="21"/>
      <c r="M747" s="21"/>
      <c r="N747" s="21"/>
      <c r="O747" s="21"/>
      <c r="P747" s="21"/>
      <c r="Q747" s="21"/>
      <c r="R747" s="134"/>
      <c r="S747" s="134"/>
      <c r="T747" s="134"/>
      <c r="U747" s="134"/>
      <c r="V747" s="134"/>
      <c r="W747" s="134"/>
      <c r="X747" s="134"/>
      <c r="Y747" s="134"/>
      <c r="Z747" s="134"/>
      <c r="AA747" s="134"/>
      <c r="AB747" s="134"/>
      <c r="AC747" s="134"/>
      <c r="AD747" s="134"/>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row>
    <row r="748" spans="1:56" ht="16.5" customHeight="1" x14ac:dyDescent="0.3">
      <c r="A748" s="22"/>
      <c r="B748" s="22"/>
      <c r="C748" s="22"/>
      <c r="D748" s="22"/>
      <c r="E748" s="21"/>
      <c r="F748" s="23"/>
      <c r="G748" s="21"/>
      <c r="H748" s="21"/>
      <c r="I748" s="21"/>
      <c r="J748" s="21"/>
      <c r="K748" s="21"/>
      <c r="L748" s="21"/>
      <c r="M748" s="21"/>
      <c r="N748" s="21"/>
      <c r="O748" s="21"/>
      <c r="P748" s="21"/>
      <c r="Q748" s="21"/>
      <c r="R748" s="134"/>
      <c r="S748" s="134"/>
      <c r="T748" s="134"/>
      <c r="U748" s="134"/>
      <c r="V748" s="134"/>
      <c r="W748" s="134"/>
      <c r="X748" s="134"/>
      <c r="Y748" s="134"/>
      <c r="Z748" s="134"/>
      <c r="AA748" s="134"/>
      <c r="AB748" s="134"/>
      <c r="AC748" s="134"/>
      <c r="AD748" s="134"/>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row>
    <row r="749" spans="1:56" ht="16.5" customHeight="1" x14ac:dyDescent="0.3">
      <c r="A749" s="22"/>
      <c r="B749" s="22"/>
      <c r="C749" s="22"/>
      <c r="D749" s="22"/>
      <c r="E749" s="21"/>
      <c r="F749" s="23"/>
      <c r="G749" s="21"/>
      <c r="H749" s="21"/>
      <c r="I749" s="21"/>
      <c r="J749" s="21"/>
      <c r="K749" s="21"/>
      <c r="L749" s="21"/>
      <c r="M749" s="21"/>
      <c r="N749" s="21"/>
      <c r="O749" s="21"/>
      <c r="P749" s="21"/>
      <c r="Q749" s="21"/>
      <c r="R749" s="134"/>
      <c r="S749" s="134"/>
      <c r="T749" s="134"/>
      <c r="U749" s="134"/>
      <c r="V749" s="134"/>
      <c r="W749" s="134"/>
      <c r="X749" s="134"/>
      <c r="Y749" s="134"/>
      <c r="Z749" s="134"/>
      <c r="AA749" s="134"/>
      <c r="AB749" s="134"/>
      <c r="AC749" s="134"/>
      <c r="AD749" s="134"/>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row>
    <row r="750" spans="1:56" ht="16.5" customHeight="1" x14ac:dyDescent="0.3">
      <c r="A750" s="22"/>
      <c r="B750" s="22"/>
      <c r="C750" s="22"/>
      <c r="D750" s="22"/>
      <c r="E750" s="21"/>
      <c r="F750" s="23"/>
      <c r="G750" s="21"/>
      <c r="H750" s="21"/>
      <c r="I750" s="21"/>
      <c r="J750" s="21"/>
      <c r="K750" s="21"/>
      <c r="L750" s="21"/>
      <c r="M750" s="21"/>
      <c r="N750" s="21"/>
      <c r="O750" s="21"/>
      <c r="P750" s="21"/>
      <c r="Q750" s="21"/>
      <c r="R750" s="134"/>
      <c r="S750" s="134"/>
      <c r="T750" s="134"/>
      <c r="U750" s="134"/>
      <c r="V750" s="134"/>
      <c r="W750" s="134"/>
      <c r="X750" s="134"/>
      <c r="Y750" s="134"/>
      <c r="Z750" s="134"/>
      <c r="AA750" s="134"/>
      <c r="AB750" s="134"/>
      <c r="AC750" s="134"/>
      <c r="AD750" s="134"/>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row>
    <row r="751" spans="1:56" ht="16.5" customHeight="1" x14ac:dyDescent="0.3">
      <c r="A751" s="22"/>
      <c r="B751" s="22"/>
      <c r="C751" s="22"/>
      <c r="D751" s="22"/>
      <c r="E751" s="21"/>
      <c r="F751" s="23"/>
      <c r="G751" s="21"/>
      <c r="H751" s="21"/>
      <c r="I751" s="21"/>
      <c r="J751" s="21"/>
      <c r="K751" s="21"/>
      <c r="L751" s="21"/>
      <c r="M751" s="21"/>
      <c r="N751" s="21"/>
      <c r="O751" s="21"/>
      <c r="P751" s="21"/>
      <c r="Q751" s="21"/>
      <c r="R751" s="134"/>
      <c r="S751" s="134"/>
      <c r="T751" s="134"/>
      <c r="U751" s="134"/>
      <c r="V751" s="134"/>
      <c r="W751" s="134"/>
      <c r="X751" s="134"/>
      <c r="Y751" s="134"/>
      <c r="Z751" s="134"/>
      <c r="AA751" s="134"/>
      <c r="AB751" s="134"/>
      <c r="AC751" s="134"/>
      <c r="AD751" s="134"/>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row>
    <row r="752" spans="1:56" ht="16.5" customHeight="1" x14ac:dyDescent="0.3">
      <c r="A752" s="22"/>
      <c r="B752" s="22"/>
      <c r="C752" s="22"/>
      <c r="D752" s="22"/>
      <c r="E752" s="21"/>
      <c r="F752" s="23"/>
      <c r="G752" s="21"/>
      <c r="H752" s="21"/>
      <c r="I752" s="21"/>
      <c r="J752" s="21"/>
      <c r="K752" s="21"/>
      <c r="L752" s="21"/>
      <c r="M752" s="21"/>
      <c r="N752" s="21"/>
      <c r="O752" s="21"/>
      <c r="P752" s="21"/>
      <c r="Q752" s="21"/>
      <c r="R752" s="134"/>
      <c r="S752" s="134"/>
      <c r="T752" s="134"/>
      <c r="U752" s="134"/>
      <c r="V752" s="134"/>
      <c r="W752" s="134"/>
      <c r="X752" s="134"/>
      <c r="Y752" s="134"/>
      <c r="Z752" s="134"/>
      <c r="AA752" s="134"/>
      <c r="AB752" s="134"/>
      <c r="AC752" s="134"/>
      <c r="AD752" s="134"/>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row>
    <row r="753" spans="1:56" ht="16.5" customHeight="1" x14ac:dyDescent="0.3">
      <c r="A753" s="22"/>
      <c r="B753" s="22"/>
      <c r="C753" s="22"/>
      <c r="D753" s="22"/>
      <c r="E753" s="21"/>
      <c r="F753" s="23"/>
      <c r="G753" s="21"/>
      <c r="H753" s="21"/>
      <c r="I753" s="21"/>
      <c r="J753" s="21"/>
      <c r="K753" s="21"/>
      <c r="L753" s="21"/>
      <c r="M753" s="21"/>
      <c r="N753" s="21"/>
      <c r="O753" s="21"/>
      <c r="P753" s="21"/>
      <c r="Q753" s="21"/>
      <c r="R753" s="134"/>
      <c r="S753" s="134"/>
      <c r="T753" s="134"/>
      <c r="U753" s="134"/>
      <c r="V753" s="134"/>
      <c r="W753" s="134"/>
      <c r="X753" s="134"/>
      <c r="Y753" s="134"/>
      <c r="Z753" s="134"/>
      <c r="AA753" s="134"/>
      <c r="AB753" s="134"/>
      <c r="AC753" s="134"/>
      <c r="AD753" s="134"/>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row>
    <row r="754" spans="1:56" ht="16.5" customHeight="1" x14ac:dyDescent="0.3">
      <c r="A754" s="22"/>
      <c r="B754" s="22"/>
      <c r="C754" s="22"/>
      <c r="D754" s="22"/>
      <c r="E754" s="21"/>
      <c r="F754" s="23"/>
      <c r="G754" s="21"/>
      <c r="H754" s="21"/>
      <c r="I754" s="21"/>
      <c r="J754" s="21"/>
      <c r="K754" s="21"/>
      <c r="L754" s="21"/>
      <c r="M754" s="21"/>
      <c r="N754" s="21"/>
      <c r="O754" s="21"/>
      <c r="P754" s="21"/>
      <c r="Q754" s="21"/>
      <c r="R754" s="134"/>
      <c r="S754" s="134"/>
      <c r="T754" s="134"/>
      <c r="U754" s="134"/>
      <c r="V754" s="134"/>
      <c r="W754" s="134"/>
      <c r="X754" s="134"/>
      <c r="Y754" s="134"/>
      <c r="Z754" s="134"/>
      <c r="AA754" s="134"/>
      <c r="AB754" s="134"/>
      <c r="AC754" s="134"/>
      <c r="AD754" s="134"/>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row>
    <row r="755" spans="1:56" ht="16.5" customHeight="1" x14ac:dyDescent="0.3">
      <c r="A755" s="22"/>
      <c r="B755" s="22"/>
      <c r="C755" s="22"/>
      <c r="D755" s="22"/>
      <c r="E755" s="21"/>
      <c r="F755" s="23"/>
      <c r="G755" s="21"/>
      <c r="H755" s="21"/>
      <c r="I755" s="21"/>
      <c r="J755" s="21"/>
      <c r="K755" s="21"/>
      <c r="L755" s="21"/>
      <c r="M755" s="21"/>
      <c r="N755" s="21"/>
      <c r="O755" s="21"/>
      <c r="P755" s="21"/>
      <c r="Q755" s="21"/>
      <c r="R755" s="134"/>
      <c r="S755" s="134"/>
      <c r="T755" s="134"/>
      <c r="U755" s="134"/>
      <c r="V755" s="134"/>
      <c r="W755" s="134"/>
      <c r="X755" s="134"/>
      <c r="Y755" s="134"/>
      <c r="Z755" s="134"/>
      <c r="AA755" s="134"/>
      <c r="AB755" s="134"/>
      <c r="AC755" s="134"/>
      <c r="AD755" s="134"/>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row>
    <row r="756" spans="1:56" ht="16.5" customHeight="1" x14ac:dyDescent="0.3">
      <c r="A756" s="22"/>
      <c r="B756" s="22"/>
      <c r="C756" s="22"/>
      <c r="D756" s="22"/>
      <c r="E756" s="21"/>
      <c r="F756" s="23"/>
      <c r="G756" s="21"/>
      <c r="H756" s="21"/>
      <c r="I756" s="21"/>
      <c r="J756" s="21"/>
      <c r="K756" s="21"/>
      <c r="L756" s="21"/>
      <c r="M756" s="21"/>
      <c r="N756" s="21"/>
      <c r="O756" s="21"/>
      <c r="P756" s="21"/>
      <c r="Q756" s="21"/>
      <c r="R756" s="134"/>
      <c r="S756" s="134"/>
      <c r="T756" s="134"/>
      <c r="U756" s="134"/>
      <c r="V756" s="134"/>
      <c r="W756" s="134"/>
      <c r="X756" s="134"/>
      <c r="Y756" s="134"/>
      <c r="Z756" s="134"/>
      <c r="AA756" s="134"/>
      <c r="AB756" s="134"/>
      <c r="AC756" s="134"/>
      <c r="AD756" s="134"/>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row>
    <row r="757" spans="1:56" ht="16.5" customHeight="1" x14ac:dyDescent="0.3">
      <c r="A757" s="22"/>
      <c r="B757" s="22"/>
      <c r="C757" s="22"/>
      <c r="D757" s="22"/>
      <c r="E757" s="21"/>
      <c r="F757" s="23"/>
      <c r="G757" s="21"/>
      <c r="H757" s="21"/>
      <c r="I757" s="21"/>
      <c r="J757" s="21"/>
      <c r="K757" s="21"/>
      <c r="L757" s="21"/>
      <c r="M757" s="21"/>
      <c r="N757" s="21"/>
      <c r="O757" s="21"/>
      <c r="P757" s="21"/>
      <c r="Q757" s="21"/>
      <c r="R757" s="134"/>
      <c r="S757" s="134"/>
      <c r="T757" s="134"/>
      <c r="U757" s="134"/>
      <c r="V757" s="134"/>
      <c r="W757" s="134"/>
      <c r="X757" s="134"/>
      <c r="Y757" s="134"/>
      <c r="Z757" s="134"/>
      <c r="AA757" s="134"/>
      <c r="AB757" s="134"/>
      <c r="AC757" s="134"/>
      <c r="AD757" s="134"/>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row>
    <row r="758" spans="1:56" ht="16.5" customHeight="1" x14ac:dyDescent="0.3">
      <c r="A758" s="22"/>
      <c r="B758" s="22"/>
      <c r="C758" s="22"/>
      <c r="D758" s="22"/>
      <c r="E758" s="21"/>
      <c r="F758" s="23"/>
      <c r="G758" s="21"/>
      <c r="H758" s="21"/>
      <c r="I758" s="21"/>
      <c r="J758" s="21"/>
      <c r="K758" s="21"/>
      <c r="L758" s="21"/>
      <c r="M758" s="21"/>
      <c r="N758" s="21"/>
      <c r="O758" s="21"/>
      <c r="P758" s="21"/>
      <c r="Q758" s="21"/>
      <c r="R758" s="134"/>
      <c r="S758" s="134"/>
      <c r="T758" s="134"/>
      <c r="U758" s="134"/>
      <c r="V758" s="134"/>
      <c r="W758" s="134"/>
      <c r="X758" s="134"/>
      <c r="Y758" s="134"/>
      <c r="Z758" s="134"/>
      <c r="AA758" s="134"/>
      <c r="AB758" s="134"/>
      <c r="AC758" s="134"/>
      <c r="AD758" s="134"/>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row>
    <row r="759" spans="1:56" ht="16.5" customHeight="1" x14ac:dyDescent="0.3">
      <c r="A759" s="22"/>
      <c r="B759" s="22"/>
      <c r="C759" s="22"/>
      <c r="D759" s="22"/>
      <c r="E759" s="21"/>
      <c r="F759" s="23"/>
      <c r="G759" s="21"/>
      <c r="H759" s="21"/>
      <c r="I759" s="21"/>
      <c r="J759" s="21"/>
      <c r="K759" s="21"/>
      <c r="L759" s="21"/>
      <c r="M759" s="21"/>
      <c r="N759" s="21"/>
      <c r="O759" s="21"/>
      <c r="P759" s="21"/>
      <c r="Q759" s="21"/>
      <c r="R759" s="134"/>
      <c r="S759" s="134"/>
      <c r="T759" s="134"/>
      <c r="U759" s="134"/>
      <c r="V759" s="134"/>
      <c r="W759" s="134"/>
      <c r="X759" s="134"/>
      <c r="Y759" s="134"/>
      <c r="Z759" s="134"/>
      <c r="AA759" s="134"/>
      <c r="AB759" s="134"/>
      <c r="AC759" s="134"/>
      <c r="AD759" s="134"/>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row>
    <row r="760" spans="1:56" ht="16.5" customHeight="1" x14ac:dyDescent="0.3">
      <c r="A760" s="22"/>
      <c r="B760" s="22"/>
      <c r="C760" s="22"/>
      <c r="D760" s="22"/>
      <c r="E760" s="21"/>
      <c r="F760" s="23"/>
      <c r="G760" s="21"/>
      <c r="H760" s="21"/>
      <c r="I760" s="21"/>
      <c r="J760" s="21"/>
      <c r="K760" s="21"/>
      <c r="L760" s="21"/>
      <c r="M760" s="21"/>
      <c r="N760" s="21"/>
      <c r="O760" s="21"/>
      <c r="P760" s="21"/>
      <c r="Q760" s="21"/>
      <c r="R760" s="134"/>
      <c r="S760" s="134"/>
      <c r="T760" s="134"/>
      <c r="U760" s="134"/>
      <c r="V760" s="134"/>
      <c r="W760" s="134"/>
      <c r="X760" s="134"/>
      <c r="Y760" s="134"/>
      <c r="Z760" s="134"/>
      <c r="AA760" s="134"/>
      <c r="AB760" s="134"/>
      <c r="AC760" s="134"/>
      <c r="AD760" s="134"/>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row>
    <row r="761" spans="1:56" ht="16.5" customHeight="1" x14ac:dyDescent="0.3">
      <c r="A761" s="22"/>
      <c r="B761" s="22"/>
      <c r="C761" s="22"/>
      <c r="D761" s="22"/>
      <c r="E761" s="21"/>
      <c r="F761" s="23"/>
      <c r="G761" s="21"/>
      <c r="H761" s="21"/>
      <c r="I761" s="21"/>
      <c r="J761" s="21"/>
      <c r="K761" s="21"/>
      <c r="L761" s="21"/>
      <c r="M761" s="21"/>
      <c r="N761" s="21"/>
      <c r="O761" s="21"/>
      <c r="P761" s="21"/>
      <c r="Q761" s="21"/>
      <c r="R761" s="134"/>
      <c r="S761" s="134"/>
      <c r="T761" s="134"/>
      <c r="U761" s="134"/>
      <c r="V761" s="134"/>
      <c r="W761" s="134"/>
      <c r="X761" s="134"/>
      <c r="Y761" s="134"/>
      <c r="Z761" s="134"/>
      <c r="AA761" s="134"/>
      <c r="AB761" s="134"/>
      <c r="AC761" s="134"/>
      <c r="AD761" s="134"/>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row>
    <row r="762" spans="1:56" ht="16.5" customHeight="1" x14ac:dyDescent="0.3">
      <c r="A762" s="22"/>
      <c r="B762" s="22"/>
      <c r="C762" s="22"/>
      <c r="D762" s="22"/>
      <c r="E762" s="21"/>
      <c r="F762" s="23"/>
      <c r="G762" s="21"/>
      <c r="H762" s="21"/>
      <c r="I762" s="21"/>
      <c r="J762" s="21"/>
      <c r="K762" s="21"/>
      <c r="L762" s="21"/>
      <c r="M762" s="21"/>
      <c r="N762" s="21"/>
      <c r="O762" s="21"/>
      <c r="P762" s="21"/>
      <c r="Q762" s="21"/>
      <c r="R762" s="134"/>
      <c r="S762" s="134"/>
      <c r="T762" s="134"/>
      <c r="U762" s="134"/>
      <c r="V762" s="134"/>
      <c r="W762" s="134"/>
      <c r="X762" s="134"/>
      <c r="Y762" s="134"/>
      <c r="Z762" s="134"/>
      <c r="AA762" s="134"/>
      <c r="AB762" s="134"/>
      <c r="AC762" s="134"/>
      <c r="AD762" s="134"/>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row>
    <row r="763" spans="1:56" ht="16.5" customHeight="1" x14ac:dyDescent="0.3">
      <c r="A763" s="22"/>
      <c r="B763" s="22"/>
      <c r="C763" s="22"/>
      <c r="D763" s="22"/>
      <c r="E763" s="21"/>
      <c r="F763" s="23"/>
      <c r="G763" s="21"/>
      <c r="H763" s="21"/>
      <c r="I763" s="21"/>
      <c r="J763" s="21"/>
      <c r="K763" s="21"/>
      <c r="L763" s="21"/>
      <c r="M763" s="21"/>
      <c r="N763" s="21"/>
      <c r="O763" s="21"/>
      <c r="P763" s="21"/>
      <c r="Q763" s="21"/>
      <c r="R763" s="134"/>
      <c r="S763" s="134"/>
      <c r="T763" s="134"/>
      <c r="U763" s="134"/>
      <c r="V763" s="134"/>
      <c r="W763" s="134"/>
      <c r="X763" s="134"/>
      <c r="Y763" s="134"/>
      <c r="Z763" s="134"/>
      <c r="AA763" s="134"/>
      <c r="AB763" s="134"/>
      <c r="AC763" s="134"/>
      <c r="AD763" s="134"/>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row>
    <row r="764" spans="1:56" ht="16.5" customHeight="1" x14ac:dyDescent="0.3">
      <c r="A764" s="22"/>
      <c r="B764" s="22"/>
      <c r="C764" s="22"/>
      <c r="D764" s="22"/>
      <c r="E764" s="21"/>
      <c r="F764" s="23"/>
      <c r="G764" s="21"/>
      <c r="H764" s="21"/>
      <c r="I764" s="21"/>
      <c r="J764" s="21"/>
      <c r="K764" s="21"/>
      <c r="L764" s="21"/>
      <c r="M764" s="21"/>
      <c r="N764" s="21"/>
      <c r="O764" s="21"/>
      <c r="P764" s="21"/>
      <c r="Q764" s="21"/>
      <c r="R764" s="134"/>
      <c r="S764" s="134"/>
      <c r="T764" s="134"/>
      <c r="U764" s="134"/>
      <c r="V764" s="134"/>
      <c r="W764" s="134"/>
      <c r="X764" s="134"/>
      <c r="Y764" s="134"/>
      <c r="Z764" s="134"/>
      <c r="AA764" s="134"/>
      <c r="AB764" s="134"/>
      <c r="AC764" s="134"/>
      <c r="AD764" s="134"/>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row>
    <row r="765" spans="1:56" ht="16.5" customHeight="1" x14ac:dyDescent="0.3">
      <c r="A765" s="22"/>
      <c r="B765" s="22"/>
      <c r="C765" s="22"/>
      <c r="D765" s="22"/>
      <c r="E765" s="21"/>
      <c r="F765" s="23"/>
      <c r="G765" s="21"/>
      <c r="H765" s="21"/>
      <c r="I765" s="21"/>
      <c r="J765" s="21"/>
      <c r="K765" s="21"/>
      <c r="L765" s="21"/>
      <c r="M765" s="21"/>
      <c r="N765" s="21"/>
      <c r="O765" s="21"/>
      <c r="P765" s="21"/>
      <c r="Q765" s="21"/>
      <c r="R765" s="134"/>
      <c r="S765" s="134"/>
      <c r="T765" s="134"/>
      <c r="U765" s="134"/>
      <c r="V765" s="134"/>
      <c r="W765" s="134"/>
      <c r="X765" s="134"/>
      <c r="Y765" s="134"/>
      <c r="Z765" s="134"/>
      <c r="AA765" s="134"/>
      <c r="AB765" s="134"/>
      <c r="AC765" s="134"/>
      <c r="AD765" s="134"/>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row>
    <row r="766" spans="1:56" ht="16.5" customHeight="1" x14ac:dyDescent="0.3">
      <c r="A766" s="22"/>
      <c r="B766" s="22"/>
      <c r="C766" s="22"/>
      <c r="D766" s="22"/>
      <c r="E766" s="21"/>
      <c r="F766" s="23"/>
      <c r="G766" s="21"/>
      <c r="H766" s="21"/>
      <c r="I766" s="21"/>
      <c r="J766" s="21"/>
      <c r="K766" s="21"/>
      <c r="L766" s="21"/>
      <c r="M766" s="21"/>
      <c r="N766" s="21"/>
      <c r="O766" s="21"/>
      <c r="P766" s="21"/>
      <c r="Q766" s="21"/>
      <c r="R766" s="134"/>
      <c r="S766" s="134"/>
      <c r="T766" s="134"/>
      <c r="U766" s="134"/>
      <c r="V766" s="134"/>
      <c r="W766" s="134"/>
      <c r="X766" s="134"/>
      <c r="Y766" s="134"/>
      <c r="Z766" s="134"/>
      <c r="AA766" s="134"/>
      <c r="AB766" s="134"/>
      <c r="AC766" s="134"/>
      <c r="AD766" s="134"/>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row>
    <row r="767" spans="1:56" ht="16.5" customHeight="1" x14ac:dyDescent="0.3">
      <c r="A767" s="22"/>
      <c r="B767" s="22"/>
      <c r="C767" s="22"/>
      <c r="D767" s="22"/>
      <c r="E767" s="21"/>
      <c r="F767" s="23"/>
      <c r="G767" s="21"/>
      <c r="H767" s="21"/>
      <c r="I767" s="21"/>
      <c r="J767" s="21"/>
      <c r="K767" s="21"/>
      <c r="L767" s="21"/>
      <c r="M767" s="21"/>
      <c r="N767" s="21"/>
      <c r="O767" s="21"/>
      <c r="P767" s="21"/>
      <c r="Q767" s="21"/>
      <c r="R767" s="134"/>
      <c r="S767" s="134"/>
      <c r="T767" s="134"/>
      <c r="U767" s="134"/>
      <c r="V767" s="134"/>
      <c r="W767" s="134"/>
      <c r="X767" s="134"/>
      <c r="Y767" s="134"/>
      <c r="Z767" s="134"/>
      <c r="AA767" s="134"/>
      <c r="AB767" s="134"/>
      <c r="AC767" s="134"/>
      <c r="AD767" s="134"/>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row>
    <row r="768" spans="1:56" ht="16.5" customHeight="1" x14ac:dyDescent="0.3">
      <c r="A768" s="22"/>
      <c r="B768" s="22"/>
      <c r="C768" s="22"/>
      <c r="D768" s="22"/>
      <c r="E768" s="21"/>
      <c r="F768" s="23"/>
      <c r="G768" s="21"/>
      <c r="H768" s="21"/>
      <c r="I768" s="21"/>
      <c r="J768" s="21"/>
      <c r="K768" s="21"/>
      <c r="L768" s="21"/>
      <c r="M768" s="21"/>
      <c r="N768" s="21"/>
      <c r="O768" s="21"/>
      <c r="P768" s="21"/>
      <c r="Q768" s="21"/>
      <c r="R768" s="134"/>
      <c r="S768" s="134"/>
      <c r="T768" s="134"/>
      <c r="U768" s="134"/>
      <c r="V768" s="134"/>
      <c r="W768" s="134"/>
      <c r="X768" s="134"/>
      <c r="Y768" s="134"/>
      <c r="Z768" s="134"/>
      <c r="AA768" s="134"/>
      <c r="AB768" s="134"/>
      <c r="AC768" s="134"/>
      <c r="AD768" s="134"/>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row>
    <row r="769" spans="1:56" ht="16.5" customHeight="1" x14ac:dyDescent="0.3">
      <c r="A769" s="22"/>
      <c r="B769" s="22"/>
      <c r="C769" s="22"/>
      <c r="D769" s="22"/>
      <c r="E769" s="21"/>
      <c r="F769" s="23"/>
      <c r="G769" s="21"/>
      <c r="H769" s="21"/>
      <c r="I769" s="21"/>
      <c r="J769" s="21"/>
      <c r="K769" s="21"/>
      <c r="L769" s="21"/>
      <c r="M769" s="21"/>
      <c r="N769" s="21"/>
      <c r="O769" s="21"/>
      <c r="P769" s="21"/>
      <c r="Q769" s="21"/>
      <c r="R769" s="134"/>
      <c r="S769" s="134"/>
      <c r="T769" s="134"/>
      <c r="U769" s="134"/>
      <c r="V769" s="134"/>
      <c r="W769" s="134"/>
      <c r="X769" s="134"/>
      <c r="Y769" s="134"/>
      <c r="Z769" s="134"/>
      <c r="AA769" s="134"/>
      <c r="AB769" s="134"/>
      <c r="AC769" s="134"/>
      <c r="AD769" s="134"/>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row>
    <row r="770" spans="1:56" ht="16.5" customHeight="1" x14ac:dyDescent="0.3">
      <c r="A770" s="22"/>
      <c r="B770" s="22"/>
      <c r="C770" s="22"/>
      <c r="D770" s="22"/>
      <c r="E770" s="21"/>
      <c r="F770" s="23"/>
      <c r="G770" s="21"/>
      <c r="H770" s="21"/>
      <c r="I770" s="21"/>
      <c r="J770" s="21"/>
      <c r="K770" s="21"/>
      <c r="L770" s="21"/>
      <c r="M770" s="21"/>
      <c r="N770" s="21"/>
      <c r="O770" s="21"/>
      <c r="P770" s="21"/>
      <c r="Q770" s="21"/>
      <c r="R770" s="134"/>
      <c r="S770" s="134"/>
      <c r="T770" s="134"/>
      <c r="U770" s="134"/>
      <c r="V770" s="134"/>
      <c r="W770" s="134"/>
      <c r="X770" s="134"/>
      <c r="Y770" s="134"/>
      <c r="Z770" s="134"/>
      <c r="AA770" s="134"/>
      <c r="AB770" s="134"/>
      <c r="AC770" s="134"/>
      <c r="AD770" s="134"/>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row>
    <row r="771" spans="1:56" ht="16.5" customHeight="1" x14ac:dyDescent="0.3">
      <c r="A771" s="22"/>
      <c r="B771" s="22"/>
      <c r="C771" s="22"/>
      <c r="D771" s="22"/>
      <c r="E771" s="21"/>
      <c r="F771" s="23"/>
      <c r="G771" s="21"/>
      <c r="H771" s="21"/>
      <c r="I771" s="21"/>
      <c r="J771" s="21"/>
      <c r="K771" s="21"/>
      <c r="L771" s="21"/>
      <c r="M771" s="21"/>
      <c r="N771" s="21"/>
      <c r="O771" s="21"/>
      <c r="P771" s="21"/>
      <c r="Q771" s="21"/>
      <c r="R771" s="134"/>
      <c r="S771" s="134"/>
      <c r="T771" s="134"/>
      <c r="U771" s="134"/>
      <c r="V771" s="134"/>
      <c r="W771" s="134"/>
      <c r="X771" s="134"/>
      <c r="Y771" s="134"/>
      <c r="Z771" s="134"/>
      <c r="AA771" s="134"/>
      <c r="AB771" s="134"/>
      <c r="AC771" s="134"/>
      <c r="AD771" s="134"/>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row>
    <row r="772" spans="1:56" ht="16.5" customHeight="1" x14ac:dyDescent="0.3">
      <c r="A772" s="22"/>
      <c r="B772" s="22"/>
      <c r="C772" s="22"/>
      <c r="D772" s="22"/>
      <c r="E772" s="21"/>
      <c r="F772" s="23"/>
      <c r="G772" s="21"/>
      <c r="H772" s="21"/>
      <c r="I772" s="21"/>
      <c r="J772" s="21"/>
      <c r="K772" s="21"/>
      <c r="L772" s="21"/>
      <c r="M772" s="21"/>
      <c r="N772" s="21"/>
      <c r="O772" s="21"/>
      <c r="P772" s="21"/>
      <c r="Q772" s="21"/>
      <c r="R772" s="134"/>
      <c r="S772" s="134"/>
      <c r="T772" s="134"/>
      <c r="U772" s="134"/>
      <c r="V772" s="134"/>
      <c r="W772" s="134"/>
      <c r="X772" s="134"/>
      <c r="Y772" s="134"/>
      <c r="Z772" s="134"/>
      <c r="AA772" s="134"/>
      <c r="AB772" s="134"/>
      <c r="AC772" s="134"/>
      <c r="AD772" s="134"/>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row>
    <row r="773" spans="1:56" ht="16.5" customHeight="1" x14ac:dyDescent="0.3">
      <c r="A773" s="22"/>
      <c r="B773" s="22"/>
      <c r="C773" s="22"/>
      <c r="D773" s="22"/>
      <c r="E773" s="21"/>
      <c r="F773" s="23"/>
      <c r="G773" s="21"/>
      <c r="H773" s="21"/>
      <c r="I773" s="21"/>
      <c r="J773" s="21"/>
      <c r="K773" s="21"/>
      <c r="L773" s="21"/>
      <c r="M773" s="21"/>
      <c r="N773" s="21"/>
      <c r="O773" s="21"/>
      <c r="P773" s="21"/>
      <c r="Q773" s="21"/>
      <c r="R773" s="134"/>
      <c r="S773" s="134"/>
      <c r="T773" s="134"/>
      <c r="U773" s="134"/>
      <c r="V773" s="134"/>
      <c r="W773" s="134"/>
      <c r="X773" s="134"/>
      <c r="Y773" s="134"/>
      <c r="Z773" s="134"/>
      <c r="AA773" s="134"/>
      <c r="AB773" s="134"/>
      <c r="AC773" s="134"/>
      <c r="AD773" s="134"/>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row>
    <row r="774" spans="1:56" ht="16.5" customHeight="1" x14ac:dyDescent="0.3">
      <c r="A774" s="22"/>
      <c r="B774" s="22"/>
      <c r="C774" s="22"/>
      <c r="D774" s="22"/>
      <c r="E774" s="21"/>
      <c r="F774" s="23"/>
      <c r="G774" s="21"/>
      <c r="H774" s="21"/>
      <c r="I774" s="21"/>
      <c r="J774" s="21"/>
      <c r="K774" s="21"/>
      <c r="L774" s="21"/>
      <c r="M774" s="21"/>
      <c r="N774" s="21"/>
      <c r="O774" s="21"/>
      <c r="P774" s="21"/>
      <c r="Q774" s="21"/>
      <c r="R774" s="134"/>
      <c r="S774" s="134"/>
      <c r="T774" s="134"/>
      <c r="U774" s="134"/>
      <c r="V774" s="134"/>
      <c r="W774" s="134"/>
      <c r="X774" s="134"/>
      <c r="Y774" s="134"/>
      <c r="Z774" s="134"/>
      <c r="AA774" s="134"/>
      <c r="AB774" s="134"/>
      <c r="AC774" s="134"/>
      <c r="AD774" s="134"/>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row>
    <row r="775" spans="1:56" ht="16.5" customHeight="1" x14ac:dyDescent="0.3">
      <c r="A775" s="22"/>
      <c r="B775" s="22"/>
      <c r="C775" s="22"/>
      <c r="D775" s="22"/>
      <c r="E775" s="21"/>
      <c r="F775" s="23"/>
      <c r="G775" s="21"/>
      <c r="H775" s="21"/>
      <c r="I775" s="21"/>
      <c r="J775" s="21"/>
      <c r="K775" s="21"/>
      <c r="L775" s="21"/>
      <c r="M775" s="21"/>
      <c r="N775" s="21"/>
      <c r="O775" s="21"/>
      <c r="P775" s="21"/>
      <c r="Q775" s="21"/>
      <c r="R775" s="134"/>
      <c r="S775" s="134"/>
      <c r="T775" s="134"/>
      <c r="U775" s="134"/>
      <c r="V775" s="134"/>
      <c r="W775" s="134"/>
      <c r="X775" s="134"/>
      <c r="Y775" s="134"/>
      <c r="Z775" s="134"/>
      <c r="AA775" s="134"/>
      <c r="AB775" s="134"/>
      <c r="AC775" s="134"/>
      <c r="AD775" s="134"/>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row>
    <row r="776" spans="1:56" ht="16.5" customHeight="1" x14ac:dyDescent="0.3">
      <c r="A776" s="22"/>
      <c r="B776" s="22"/>
      <c r="C776" s="22"/>
      <c r="D776" s="22"/>
      <c r="E776" s="21"/>
      <c r="F776" s="23"/>
      <c r="G776" s="21"/>
      <c r="H776" s="21"/>
      <c r="I776" s="21"/>
      <c r="J776" s="21"/>
      <c r="K776" s="21"/>
      <c r="L776" s="21"/>
      <c r="M776" s="21"/>
      <c r="N776" s="21"/>
      <c r="O776" s="21"/>
      <c r="P776" s="21"/>
      <c r="Q776" s="21"/>
      <c r="R776" s="134"/>
      <c r="S776" s="134"/>
      <c r="T776" s="134"/>
      <c r="U776" s="134"/>
      <c r="V776" s="134"/>
      <c r="W776" s="134"/>
      <c r="X776" s="134"/>
      <c r="Y776" s="134"/>
      <c r="Z776" s="134"/>
      <c r="AA776" s="134"/>
      <c r="AB776" s="134"/>
      <c r="AC776" s="134"/>
      <c r="AD776" s="134"/>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row>
    <row r="777" spans="1:56" ht="16.5" customHeight="1" x14ac:dyDescent="0.3">
      <c r="A777" s="22"/>
      <c r="B777" s="22"/>
      <c r="C777" s="22"/>
      <c r="D777" s="22"/>
      <c r="E777" s="21"/>
      <c r="F777" s="23"/>
      <c r="G777" s="21"/>
      <c r="H777" s="21"/>
      <c r="I777" s="21"/>
      <c r="J777" s="21"/>
      <c r="K777" s="21"/>
      <c r="L777" s="21"/>
      <c r="M777" s="21"/>
      <c r="N777" s="21"/>
      <c r="O777" s="21"/>
      <c r="P777" s="21"/>
      <c r="Q777" s="21"/>
      <c r="R777" s="134"/>
      <c r="S777" s="134"/>
      <c r="T777" s="134"/>
      <c r="U777" s="134"/>
      <c r="V777" s="134"/>
      <c r="W777" s="134"/>
      <c r="X777" s="134"/>
      <c r="Y777" s="134"/>
      <c r="Z777" s="134"/>
      <c r="AA777" s="134"/>
      <c r="AB777" s="134"/>
      <c r="AC777" s="134"/>
      <c r="AD777" s="134"/>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row>
    <row r="778" spans="1:56" ht="16.5" customHeight="1" x14ac:dyDescent="0.3">
      <c r="A778" s="22"/>
      <c r="B778" s="22"/>
      <c r="C778" s="22"/>
      <c r="D778" s="22"/>
      <c r="E778" s="21"/>
      <c r="F778" s="23"/>
      <c r="G778" s="21"/>
      <c r="H778" s="21"/>
      <c r="I778" s="21"/>
      <c r="J778" s="21"/>
      <c r="K778" s="21"/>
      <c r="L778" s="21"/>
      <c r="M778" s="21"/>
      <c r="N778" s="21"/>
      <c r="O778" s="21"/>
      <c r="P778" s="21"/>
      <c r="Q778" s="21"/>
      <c r="R778" s="134"/>
      <c r="S778" s="134"/>
      <c r="T778" s="134"/>
      <c r="U778" s="134"/>
      <c r="V778" s="134"/>
      <c r="W778" s="134"/>
      <c r="X778" s="134"/>
      <c r="Y778" s="134"/>
      <c r="Z778" s="134"/>
      <c r="AA778" s="134"/>
      <c r="AB778" s="134"/>
      <c r="AC778" s="134"/>
      <c r="AD778" s="134"/>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row>
    <row r="779" spans="1:56" ht="16.5" customHeight="1" x14ac:dyDescent="0.3">
      <c r="A779" s="22"/>
      <c r="B779" s="22"/>
      <c r="C779" s="22"/>
      <c r="D779" s="22"/>
      <c r="E779" s="21"/>
      <c r="F779" s="23"/>
      <c r="G779" s="21"/>
      <c r="H779" s="21"/>
      <c r="I779" s="21"/>
      <c r="J779" s="21"/>
      <c r="K779" s="21"/>
      <c r="L779" s="21"/>
      <c r="M779" s="21"/>
      <c r="N779" s="21"/>
      <c r="O779" s="21"/>
      <c r="P779" s="21"/>
      <c r="Q779" s="21"/>
      <c r="R779" s="134"/>
      <c r="S779" s="134"/>
      <c r="T779" s="134"/>
      <c r="U779" s="134"/>
      <c r="V779" s="134"/>
      <c r="W779" s="134"/>
      <c r="X779" s="134"/>
      <c r="Y779" s="134"/>
      <c r="Z779" s="134"/>
      <c r="AA779" s="134"/>
      <c r="AB779" s="134"/>
      <c r="AC779" s="134"/>
      <c r="AD779" s="134"/>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row>
    <row r="780" spans="1:56" ht="16.5" customHeight="1" x14ac:dyDescent="0.3">
      <c r="A780" s="22"/>
      <c r="B780" s="22"/>
      <c r="C780" s="22"/>
      <c r="D780" s="22"/>
      <c r="E780" s="21"/>
      <c r="F780" s="23"/>
      <c r="G780" s="21"/>
      <c r="H780" s="21"/>
      <c r="I780" s="21"/>
      <c r="J780" s="21"/>
      <c r="K780" s="21"/>
      <c r="L780" s="21"/>
      <c r="M780" s="21"/>
      <c r="N780" s="21"/>
      <c r="O780" s="21"/>
      <c r="P780" s="21"/>
      <c r="Q780" s="21"/>
      <c r="R780" s="134"/>
      <c r="S780" s="134"/>
      <c r="T780" s="134"/>
      <c r="U780" s="134"/>
      <c r="V780" s="134"/>
      <c r="W780" s="134"/>
      <c r="X780" s="134"/>
      <c r="Y780" s="134"/>
      <c r="Z780" s="134"/>
      <c r="AA780" s="134"/>
      <c r="AB780" s="134"/>
      <c r="AC780" s="134"/>
      <c r="AD780" s="134"/>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row>
    <row r="781" spans="1:56" ht="16.5" customHeight="1" x14ac:dyDescent="0.3">
      <c r="A781" s="22"/>
      <c r="B781" s="22"/>
      <c r="C781" s="22"/>
      <c r="D781" s="22"/>
      <c r="E781" s="21"/>
      <c r="F781" s="23"/>
      <c r="G781" s="21"/>
      <c r="H781" s="21"/>
      <c r="I781" s="21"/>
      <c r="J781" s="21"/>
      <c r="K781" s="21"/>
      <c r="L781" s="21"/>
      <c r="M781" s="21"/>
      <c r="N781" s="21"/>
      <c r="O781" s="21"/>
      <c r="P781" s="21"/>
      <c r="Q781" s="21"/>
      <c r="R781" s="134"/>
      <c r="S781" s="134"/>
      <c r="T781" s="134"/>
      <c r="U781" s="134"/>
      <c r="V781" s="134"/>
      <c r="W781" s="134"/>
      <c r="X781" s="134"/>
      <c r="Y781" s="134"/>
      <c r="Z781" s="134"/>
      <c r="AA781" s="134"/>
      <c r="AB781" s="134"/>
      <c r="AC781" s="134"/>
      <c r="AD781" s="134"/>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row>
    <row r="782" spans="1:56" ht="16.5" customHeight="1" x14ac:dyDescent="0.3">
      <c r="A782" s="22"/>
      <c r="B782" s="22"/>
      <c r="C782" s="22"/>
      <c r="D782" s="22"/>
      <c r="E782" s="21"/>
      <c r="F782" s="23"/>
      <c r="G782" s="21"/>
      <c r="H782" s="21"/>
      <c r="I782" s="21"/>
      <c r="J782" s="21"/>
      <c r="K782" s="21"/>
      <c r="L782" s="21"/>
      <c r="M782" s="21"/>
      <c r="N782" s="21"/>
      <c r="O782" s="21"/>
      <c r="P782" s="21"/>
      <c r="Q782" s="21"/>
      <c r="R782" s="134"/>
      <c r="S782" s="134"/>
      <c r="T782" s="134"/>
      <c r="U782" s="134"/>
      <c r="V782" s="134"/>
      <c r="W782" s="134"/>
      <c r="X782" s="134"/>
      <c r="Y782" s="134"/>
      <c r="Z782" s="134"/>
      <c r="AA782" s="134"/>
      <c r="AB782" s="134"/>
      <c r="AC782" s="134"/>
      <c r="AD782" s="134"/>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row>
    <row r="783" spans="1:56" ht="16.5" customHeight="1" x14ac:dyDescent="0.3">
      <c r="A783" s="22"/>
      <c r="B783" s="22"/>
      <c r="C783" s="22"/>
      <c r="D783" s="22"/>
      <c r="E783" s="21"/>
      <c r="F783" s="23"/>
      <c r="G783" s="21"/>
      <c r="H783" s="21"/>
      <c r="I783" s="21"/>
      <c r="J783" s="21"/>
      <c r="K783" s="21"/>
      <c r="L783" s="21"/>
      <c r="M783" s="21"/>
      <c r="N783" s="21"/>
      <c r="O783" s="21"/>
      <c r="P783" s="21"/>
      <c r="Q783" s="21"/>
      <c r="R783" s="134"/>
      <c r="S783" s="134"/>
      <c r="T783" s="134"/>
      <c r="U783" s="134"/>
      <c r="V783" s="134"/>
      <c r="W783" s="134"/>
      <c r="X783" s="134"/>
      <c r="Y783" s="134"/>
      <c r="Z783" s="134"/>
      <c r="AA783" s="134"/>
      <c r="AB783" s="134"/>
      <c r="AC783" s="134"/>
      <c r="AD783" s="134"/>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row>
    <row r="784" spans="1:56" ht="16.5" customHeight="1" x14ac:dyDescent="0.3">
      <c r="A784" s="22"/>
      <c r="B784" s="22"/>
      <c r="C784" s="22"/>
      <c r="D784" s="22"/>
      <c r="E784" s="21"/>
      <c r="F784" s="23"/>
      <c r="G784" s="21"/>
      <c r="H784" s="21"/>
      <c r="I784" s="21"/>
      <c r="J784" s="21"/>
      <c r="K784" s="21"/>
      <c r="L784" s="21"/>
      <c r="M784" s="21"/>
      <c r="N784" s="21"/>
      <c r="O784" s="21"/>
      <c r="P784" s="21"/>
      <c r="Q784" s="21"/>
      <c r="R784" s="134"/>
      <c r="S784" s="134"/>
      <c r="T784" s="134"/>
      <c r="U784" s="134"/>
      <c r="V784" s="134"/>
      <c r="W784" s="134"/>
      <c r="X784" s="134"/>
      <c r="Y784" s="134"/>
      <c r="Z784" s="134"/>
      <c r="AA784" s="134"/>
      <c r="AB784" s="134"/>
      <c r="AC784" s="134"/>
      <c r="AD784" s="134"/>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row>
    <row r="785" spans="1:56" ht="16.5" customHeight="1" x14ac:dyDescent="0.3">
      <c r="A785" s="22"/>
      <c r="B785" s="22"/>
      <c r="C785" s="22"/>
      <c r="D785" s="22"/>
      <c r="E785" s="21"/>
      <c r="F785" s="23"/>
      <c r="G785" s="21"/>
      <c r="H785" s="21"/>
      <c r="I785" s="21"/>
      <c r="J785" s="21"/>
      <c r="K785" s="21"/>
      <c r="L785" s="21"/>
      <c r="M785" s="21"/>
      <c r="N785" s="21"/>
      <c r="O785" s="21"/>
      <c r="P785" s="21"/>
      <c r="Q785" s="21"/>
      <c r="R785" s="134"/>
      <c r="S785" s="134"/>
      <c r="T785" s="134"/>
      <c r="U785" s="134"/>
      <c r="V785" s="134"/>
      <c r="W785" s="134"/>
      <c r="X785" s="134"/>
      <c r="Y785" s="134"/>
      <c r="Z785" s="134"/>
      <c r="AA785" s="134"/>
      <c r="AB785" s="134"/>
      <c r="AC785" s="134"/>
      <c r="AD785" s="134"/>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row>
    <row r="786" spans="1:56" ht="16.5" customHeight="1" x14ac:dyDescent="0.3">
      <c r="A786" s="22"/>
      <c r="B786" s="22"/>
      <c r="C786" s="22"/>
      <c r="D786" s="22"/>
      <c r="E786" s="21"/>
      <c r="F786" s="23"/>
      <c r="G786" s="21"/>
      <c r="H786" s="21"/>
      <c r="I786" s="21"/>
      <c r="J786" s="21"/>
      <c r="K786" s="21"/>
      <c r="L786" s="21"/>
      <c r="M786" s="21"/>
      <c r="N786" s="21"/>
      <c r="O786" s="21"/>
      <c r="P786" s="21"/>
      <c r="Q786" s="21"/>
      <c r="R786" s="134"/>
      <c r="S786" s="134"/>
      <c r="T786" s="134"/>
      <c r="U786" s="134"/>
      <c r="V786" s="134"/>
      <c r="W786" s="134"/>
      <c r="X786" s="134"/>
      <c r="Y786" s="134"/>
      <c r="Z786" s="134"/>
      <c r="AA786" s="134"/>
      <c r="AB786" s="134"/>
      <c r="AC786" s="134"/>
      <c r="AD786" s="134"/>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row>
    <row r="787" spans="1:56" ht="16.5" customHeight="1" x14ac:dyDescent="0.3">
      <c r="A787" s="22"/>
      <c r="B787" s="22"/>
      <c r="C787" s="22"/>
      <c r="D787" s="22"/>
      <c r="E787" s="21"/>
      <c r="F787" s="23"/>
      <c r="G787" s="21"/>
      <c r="H787" s="21"/>
      <c r="I787" s="21"/>
      <c r="J787" s="21"/>
      <c r="K787" s="21"/>
      <c r="L787" s="21"/>
      <c r="M787" s="21"/>
      <c r="N787" s="21"/>
      <c r="O787" s="21"/>
      <c r="P787" s="21"/>
      <c r="Q787" s="21"/>
      <c r="R787" s="134"/>
      <c r="S787" s="134"/>
      <c r="T787" s="134"/>
      <c r="U787" s="134"/>
      <c r="V787" s="134"/>
      <c r="W787" s="134"/>
      <c r="X787" s="134"/>
      <c r="Y787" s="134"/>
      <c r="Z787" s="134"/>
      <c r="AA787" s="134"/>
      <c r="AB787" s="134"/>
      <c r="AC787" s="134"/>
      <c r="AD787" s="134"/>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row>
    <row r="788" spans="1:56" ht="16.5" customHeight="1" x14ac:dyDescent="0.3">
      <c r="A788" s="22"/>
      <c r="B788" s="22"/>
      <c r="C788" s="22"/>
      <c r="D788" s="22"/>
      <c r="E788" s="21"/>
      <c r="F788" s="23"/>
      <c r="G788" s="21"/>
      <c r="H788" s="21"/>
      <c r="I788" s="21"/>
      <c r="J788" s="21"/>
      <c r="K788" s="21"/>
      <c r="L788" s="21"/>
      <c r="M788" s="21"/>
      <c r="N788" s="21"/>
      <c r="O788" s="21"/>
      <c r="P788" s="21"/>
      <c r="Q788" s="21"/>
      <c r="R788" s="134"/>
      <c r="S788" s="134"/>
      <c r="T788" s="134"/>
      <c r="U788" s="134"/>
      <c r="V788" s="134"/>
      <c r="W788" s="134"/>
      <c r="X788" s="134"/>
      <c r="Y788" s="134"/>
      <c r="Z788" s="134"/>
      <c r="AA788" s="134"/>
      <c r="AB788" s="134"/>
      <c r="AC788" s="134"/>
      <c r="AD788" s="134"/>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row>
    <row r="789" spans="1:56" ht="16.5" customHeight="1" x14ac:dyDescent="0.3">
      <c r="A789" s="22"/>
      <c r="B789" s="22"/>
      <c r="C789" s="22"/>
      <c r="D789" s="22"/>
      <c r="E789" s="21"/>
      <c r="F789" s="23"/>
      <c r="G789" s="21"/>
      <c r="H789" s="21"/>
      <c r="I789" s="21"/>
      <c r="J789" s="21"/>
      <c r="K789" s="21"/>
      <c r="L789" s="21"/>
      <c r="M789" s="21"/>
      <c r="N789" s="21"/>
      <c r="O789" s="21"/>
      <c r="P789" s="21"/>
      <c r="Q789" s="21"/>
      <c r="R789" s="134"/>
      <c r="S789" s="134"/>
      <c r="T789" s="134"/>
      <c r="U789" s="134"/>
      <c r="V789" s="134"/>
      <c r="W789" s="134"/>
      <c r="X789" s="134"/>
      <c r="Y789" s="134"/>
      <c r="Z789" s="134"/>
      <c r="AA789" s="134"/>
      <c r="AB789" s="134"/>
      <c r="AC789" s="134"/>
      <c r="AD789" s="134"/>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row>
    <row r="790" spans="1:56" ht="16.5" customHeight="1" x14ac:dyDescent="0.3">
      <c r="A790" s="22"/>
      <c r="B790" s="22"/>
      <c r="C790" s="22"/>
      <c r="D790" s="22"/>
      <c r="E790" s="21"/>
      <c r="F790" s="23"/>
      <c r="G790" s="21"/>
      <c r="H790" s="21"/>
      <c r="I790" s="21"/>
      <c r="J790" s="21"/>
      <c r="K790" s="21"/>
      <c r="L790" s="21"/>
      <c r="M790" s="21"/>
      <c r="N790" s="21"/>
      <c r="O790" s="21"/>
      <c r="P790" s="21"/>
      <c r="Q790" s="21"/>
      <c r="R790" s="134"/>
      <c r="S790" s="134"/>
      <c r="T790" s="134"/>
      <c r="U790" s="134"/>
      <c r="V790" s="134"/>
      <c r="W790" s="134"/>
      <c r="X790" s="134"/>
      <c r="Y790" s="134"/>
      <c r="Z790" s="134"/>
      <c r="AA790" s="134"/>
      <c r="AB790" s="134"/>
      <c r="AC790" s="134"/>
      <c r="AD790" s="134"/>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row>
    <row r="791" spans="1:56" ht="16.5" customHeight="1" x14ac:dyDescent="0.3">
      <c r="A791" s="22"/>
      <c r="B791" s="22"/>
      <c r="C791" s="22"/>
      <c r="D791" s="22"/>
      <c r="E791" s="21"/>
      <c r="F791" s="23"/>
      <c r="G791" s="21"/>
      <c r="H791" s="21"/>
      <c r="I791" s="21"/>
      <c r="J791" s="21"/>
      <c r="K791" s="21"/>
      <c r="L791" s="21"/>
      <c r="M791" s="21"/>
      <c r="N791" s="21"/>
      <c r="O791" s="21"/>
      <c r="P791" s="21"/>
      <c r="Q791" s="21"/>
      <c r="R791" s="134"/>
      <c r="S791" s="134"/>
      <c r="T791" s="134"/>
      <c r="U791" s="134"/>
      <c r="V791" s="134"/>
      <c r="W791" s="134"/>
      <c r="X791" s="134"/>
      <c r="Y791" s="134"/>
      <c r="Z791" s="134"/>
      <c r="AA791" s="134"/>
      <c r="AB791" s="134"/>
      <c r="AC791" s="134"/>
      <c r="AD791" s="134"/>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row>
    <row r="792" spans="1:56" ht="16.5" customHeight="1" x14ac:dyDescent="0.3">
      <c r="A792" s="22"/>
      <c r="B792" s="22"/>
      <c r="C792" s="22"/>
      <c r="D792" s="22"/>
      <c r="E792" s="21"/>
      <c r="F792" s="23"/>
      <c r="G792" s="21"/>
      <c r="H792" s="21"/>
      <c r="I792" s="21"/>
      <c r="J792" s="21"/>
      <c r="K792" s="21"/>
      <c r="L792" s="21"/>
      <c r="M792" s="21"/>
      <c r="N792" s="21"/>
      <c r="O792" s="21"/>
      <c r="P792" s="21"/>
      <c r="Q792" s="21"/>
      <c r="R792" s="134"/>
      <c r="S792" s="134"/>
      <c r="T792" s="134"/>
      <c r="U792" s="134"/>
      <c r="V792" s="134"/>
      <c r="W792" s="134"/>
      <c r="X792" s="134"/>
      <c r="Y792" s="134"/>
      <c r="Z792" s="134"/>
      <c r="AA792" s="134"/>
      <c r="AB792" s="134"/>
      <c r="AC792" s="134"/>
      <c r="AD792" s="134"/>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row>
    <row r="793" spans="1:56" ht="16.5" customHeight="1" x14ac:dyDescent="0.3">
      <c r="A793" s="22"/>
      <c r="B793" s="22"/>
      <c r="C793" s="22"/>
      <c r="D793" s="22"/>
      <c r="E793" s="21"/>
      <c r="F793" s="23"/>
      <c r="G793" s="21"/>
      <c r="H793" s="21"/>
      <c r="I793" s="21"/>
      <c r="J793" s="21"/>
      <c r="K793" s="21"/>
      <c r="L793" s="21"/>
      <c r="M793" s="21"/>
      <c r="N793" s="21"/>
      <c r="O793" s="21"/>
      <c r="P793" s="21"/>
      <c r="Q793" s="21"/>
      <c r="R793" s="134"/>
      <c r="S793" s="134"/>
      <c r="T793" s="134"/>
      <c r="U793" s="134"/>
      <c r="V793" s="134"/>
      <c r="W793" s="134"/>
      <c r="X793" s="134"/>
      <c r="Y793" s="134"/>
      <c r="Z793" s="134"/>
      <c r="AA793" s="134"/>
      <c r="AB793" s="134"/>
      <c r="AC793" s="134"/>
      <c r="AD793" s="134"/>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row>
    <row r="794" spans="1:56" ht="16.5" customHeight="1" x14ac:dyDescent="0.3">
      <c r="A794" s="22"/>
      <c r="B794" s="22"/>
      <c r="C794" s="22"/>
      <c r="D794" s="22"/>
      <c r="E794" s="21"/>
      <c r="F794" s="23"/>
      <c r="G794" s="21"/>
      <c r="H794" s="21"/>
      <c r="I794" s="21"/>
      <c r="J794" s="21"/>
      <c r="K794" s="21"/>
      <c r="L794" s="21"/>
      <c r="M794" s="21"/>
      <c r="N794" s="21"/>
      <c r="O794" s="21"/>
      <c r="P794" s="21"/>
      <c r="Q794" s="21"/>
      <c r="R794" s="134"/>
      <c r="S794" s="134"/>
      <c r="T794" s="134"/>
      <c r="U794" s="134"/>
      <c r="V794" s="134"/>
      <c r="W794" s="134"/>
      <c r="X794" s="134"/>
      <c r="Y794" s="134"/>
      <c r="Z794" s="134"/>
      <c r="AA794" s="134"/>
      <c r="AB794" s="134"/>
      <c r="AC794" s="134"/>
      <c r="AD794" s="134"/>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row>
    <row r="795" spans="1:56" ht="16.5" customHeight="1" x14ac:dyDescent="0.3">
      <c r="A795" s="22"/>
      <c r="B795" s="22"/>
      <c r="C795" s="22"/>
      <c r="D795" s="22"/>
      <c r="E795" s="21"/>
      <c r="F795" s="23"/>
      <c r="G795" s="21"/>
      <c r="H795" s="21"/>
      <c r="I795" s="21"/>
      <c r="J795" s="21"/>
      <c r="K795" s="21"/>
      <c r="L795" s="21"/>
      <c r="M795" s="21"/>
      <c r="N795" s="21"/>
      <c r="O795" s="21"/>
      <c r="P795" s="21"/>
      <c r="Q795" s="21"/>
      <c r="R795" s="134"/>
      <c r="S795" s="134"/>
      <c r="T795" s="134"/>
      <c r="U795" s="134"/>
      <c r="V795" s="134"/>
      <c r="W795" s="134"/>
      <c r="X795" s="134"/>
      <c r="Y795" s="134"/>
      <c r="Z795" s="134"/>
      <c r="AA795" s="134"/>
      <c r="AB795" s="134"/>
      <c r="AC795" s="134"/>
      <c r="AD795" s="134"/>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row>
    <row r="796" spans="1:56" ht="16.5" customHeight="1" x14ac:dyDescent="0.3">
      <c r="A796" s="22"/>
      <c r="B796" s="22"/>
      <c r="C796" s="22"/>
      <c r="D796" s="22"/>
      <c r="E796" s="21"/>
      <c r="F796" s="23"/>
      <c r="G796" s="21"/>
      <c r="H796" s="21"/>
      <c r="I796" s="21"/>
      <c r="J796" s="21"/>
      <c r="K796" s="21"/>
      <c r="L796" s="21"/>
      <c r="M796" s="21"/>
      <c r="N796" s="21"/>
      <c r="O796" s="21"/>
      <c r="P796" s="21"/>
      <c r="Q796" s="21"/>
      <c r="R796" s="134"/>
      <c r="S796" s="134"/>
      <c r="T796" s="134"/>
      <c r="U796" s="134"/>
      <c r="V796" s="134"/>
      <c r="W796" s="134"/>
      <c r="X796" s="134"/>
      <c r="Y796" s="134"/>
      <c r="Z796" s="134"/>
      <c r="AA796" s="134"/>
      <c r="AB796" s="134"/>
      <c r="AC796" s="134"/>
      <c r="AD796" s="134"/>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row>
    <row r="797" spans="1:56" ht="16.5" customHeight="1" x14ac:dyDescent="0.3">
      <c r="A797" s="22"/>
      <c r="B797" s="22"/>
      <c r="C797" s="22"/>
      <c r="D797" s="22"/>
      <c r="E797" s="21"/>
      <c r="F797" s="23"/>
      <c r="G797" s="21"/>
      <c r="H797" s="21"/>
      <c r="I797" s="21"/>
      <c r="J797" s="21"/>
      <c r="K797" s="21"/>
      <c r="L797" s="21"/>
      <c r="M797" s="21"/>
      <c r="N797" s="21"/>
      <c r="O797" s="21"/>
      <c r="P797" s="21"/>
      <c r="Q797" s="21"/>
      <c r="R797" s="134"/>
      <c r="S797" s="134"/>
      <c r="T797" s="134"/>
      <c r="U797" s="134"/>
      <c r="V797" s="134"/>
      <c r="W797" s="134"/>
      <c r="X797" s="134"/>
      <c r="Y797" s="134"/>
      <c r="Z797" s="134"/>
      <c r="AA797" s="134"/>
      <c r="AB797" s="134"/>
      <c r="AC797" s="134"/>
      <c r="AD797" s="134"/>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row>
    <row r="798" spans="1:56" ht="16.5" customHeight="1" x14ac:dyDescent="0.3">
      <c r="A798" s="22"/>
      <c r="B798" s="22"/>
      <c r="C798" s="22"/>
      <c r="D798" s="22"/>
      <c r="E798" s="21"/>
      <c r="F798" s="23"/>
      <c r="G798" s="21"/>
      <c r="H798" s="21"/>
      <c r="I798" s="21"/>
      <c r="J798" s="21"/>
      <c r="K798" s="21"/>
      <c r="L798" s="21"/>
      <c r="M798" s="21"/>
      <c r="N798" s="21"/>
      <c r="O798" s="21"/>
      <c r="P798" s="21"/>
      <c r="Q798" s="21"/>
      <c r="R798" s="134"/>
      <c r="S798" s="134"/>
      <c r="T798" s="134"/>
      <c r="U798" s="134"/>
      <c r="V798" s="134"/>
      <c r="W798" s="134"/>
      <c r="X798" s="134"/>
      <c r="Y798" s="134"/>
      <c r="Z798" s="134"/>
      <c r="AA798" s="134"/>
      <c r="AB798" s="134"/>
      <c r="AC798" s="134"/>
      <c r="AD798" s="134"/>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row>
    <row r="799" spans="1:56" ht="16.5" customHeight="1" x14ac:dyDescent="0.3">
      <c r="A799" s="22"/>
      <c r="B799" s="22"/>
      <c r="C799" s="22"/>
      <c r="D799" s="22"/>
      <c r="E799" s="21"/>
      <c r="F799" s="23"/>
      <c r="G799" s="21"/>
      <c r="H799" s="21"/>
      <c r="I799" s="21"/>
      <c r="J799" s="21"/>
      <c r="K799" s="21"/>
      <c r="L799" s="21"/>
      <c r="M799" s="21"/>
      <c r="N799" s="21"/>
      <c r="O799" s="21"/>
      <c r="P799" s="21"/>
      <c r="Q799" s="21"/>
      <c r="R799" s="134"/>
      <c r="S799" s="134"/>
      <c r="T799" s="134"/>
      <c r="U799" s="134"/>
      <c r="V799" s="134"/>
      <c r="W799" s="134"/>
      <c r="X799" s="134"/>
      <c r="Y799" s="134"/>
      <c r="Z799" s="134"/>
      <c r="AA799" s="134"/>
      <c r="AB799" s="134"/>
      <c r="AC799" s="134"/>
      <c r="AD799" s="134"/>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row>
    <row r="800" spans="1:56" ht="16.5" customHeight="1" x14ac:dyDescent="0.3">
      <c r="A800" s="22"/>
      <c r="B800" s="22"/>
      <c r="C800" s="22"/>
      <c r="D800" s="22"/>
      <c r="E800" s="21"/>
      <c r="F800" s="23"/>
      <c r="G800" s="21"/>
      <c r="H800" s="21"/>
      <c r="I800" s="21"/>
      <c r="J800" s="21"/>
      <c r="K800" s="21"/>
      <c r="L800" s="21"/>
      <c r="M800" s="21"/>
      <c r="N800" s="21"/>
      <c r="O800" s="21"/>
      <c r="P800" s="21"/>
      <c r="Q800" s="21"/>
      <c r="R800" s="134"/>
      <c r="S800" s="134"/>
      <c r="T800" s="134"/>
      <c r="U800" s="134"/>
      <c r="V800" s="134"/>
      <c r="W800" s="134"/>
      <c r="X800" s="134"/>
      <c r="Y800" s="134"/>
      <c r="Z800" s="134"/>
      <c r="AA800" s="134"/>
      <c r="AB800" s="134"/>
      <c r="AC800" s="134"/>
      <c r="AD800" s="134"/>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row>
    <row r="801" spans="1:56" ht="16.5" customHeight="1" x14ac:dyDescent="0.3">
      <c r="A801" s="22"/>
      <c r="B801" s="22"/>
      <c r="C801" s="22"/>
      <c r="D801" s="22"/>
      <c r="E801" s="21"/>
      <c r="F801" s="23"/>
      <c r="G801" s="21"/>
      <c r="H801" s="21"/>
      <c r="I801" s="21"/>
      <c r="J801" s="21"/>
      <c r="K801" s="21"/>
      <c r="L801" s="21"/>
      <c r="M801" s="21"/>
      <c r="N801" s="21"/>
      <c r="O801" s="21"/>
      <c r="P801" s="21"/>
      <c r="Q801" s="21"/>
      <c r="R801" s="134"/>
      <c r="S801" s="134"/>
      <c r="T801" s="134"/>
      <c r="U801" s="134"/>
      <c r="V801" s="134"/>
      <c r="W801" s="134"/>
      <c r="X801" s="134"/>
      <c r="Y801" s="134"/>
      <c r="Z801" s="134"/>
      <c r="AA801" s="134"/>
      <c r="AB801" s="134"/>
      <c r="AC801" s="134"/>
      <c r="AD801" s="134"/>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row>
    <row r="802" spans="1:56" ht="16.5" customHeight="1" x14ac:dyDescent="0.3">
      <c r="A802" s="22"/>
      <c r="B802" s="22"/>
      <c r="C802" s="22"/>
      <c r="D802" s="22"/>
      <c r="E802" s="21"/>
      <c r="F802" s="23"/>
      <c r="G802" s="21"/>
      <c r="H802" s="21"/>
      <c r="I802" s="21"/>
      <c r="J802" s="21"/>
      <c r="K802" s="21"/>
      <c r="L802" s="21"/>
      <c r="M802" s="21"/>
      <c r="N802" s="21"/>
      <c r="O802" s="21"/>
      <c r="P802" s="21"/>
      <c r="Q802" s="21"/>
      <c r="R802" s="134"/>
      <c r="S802" s="134"/>
      <c r="T802" s="134"/>
      <c r="U802" s="134"/>
      <c r="V802" s="134"/>
      <c r="W802" s="134"/>
      <c r="X802" s="134"/>
      <c r="Y802" s="134"/>
      <c r="Z802" s="134"/>
      <c r="AA802" s="134"/>
      <c r="AB802" s="134"/>
      <c r="AC802" s="134"/>
      <c r="AD802" s="134"/>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row>
    <row r="803" spans="1:56" ht="16.5" customHeight="1" x14ac:dyDescent="0.3">
      <c r="A803" s="22"/>
      <c r="B803" s="22"/>
      <c r="C803" s="22"/>
      <c r="D803" s="22"/>
      <c r="E803" s="21"/>
      <c r="F803" s="23"/>
      <c r="G803" s="21"/>
      <c r="H803" s="21"/>
      <c r="I803" s="21"/>
      <c r="J803" s="21"/>
      <c r="K803" s="21"/>
      <c r="L803" s="21"/>
      <c r="M803" s="21"/>
      <c r="N803" s="21"/>
      <c r="O803" s="21"/>
      <c r="P803" s="21"/>
      <c r="Q803" s="21"/>
      <c r="R803" s="134"/>
      <c r="S803" s="134"/>
      <c r="T803" s="134"/>
      <c r="U803" s="134"/>
      <c r="V803" s="134"/>
      <c r="W803" s="134"/>
      <c r="X803" s="134"/>
      <c r="Y803" s="134"/>
      <c r="Z803" s="134"/>
      <c r="AA803" s="134"/>
      <c r="AB803" s="134"/>
      <c r="AC803" s="134"/>
      <c r="AD803" s="134"/>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row>
    <row r="804" spans="1:56" ht="16.5" customHeight="1" x14ac:dyDescent="0.3">
      <c r="A804" s="22"/>
      <c r="B804" s="22"/>
      <c r="C804" s="22"/>
      <c r="D804" s="22"/>
      <c r="E804" s="21"/>
      <c r="F804" s="23"/>
      <c r="G804" s="21"/>
      <c r="H804" s="21"/>
      <c r="I804" s="21"/>
      <c r="J804" s="21"/>
      <c r="K804" s="21"/>
      <c r="L804" s="21"/>
      <c r="M804" s="21"/>
      <c r="N804" s="21"/>
      <c r="O804" s="21"/>
      <c r="P804" s="21"/>
      <c r="Q804" s="21"/>
      <c r="R804" s="134"/>
      <c r="S804" s="134"/>
      <c r="T804" s="134"/>
      <c r="U804" s="134"/>
      <c r="V804" s="134"/>
      <c r="W804" s="134"/>
      <c r="X804" s="134"/>
      <c r="Y804" s="134"/>
      <c r="Z804" s="134"/>
      <c r="AA804" s="134"/>
      <c r="AB804" s="134"/>
      <c r="AC804" s="134"/>
      <c r="AD804" s="134"/>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row>
    <row r="805" spans="1:56" ht="16.5" customHeight="1" x14ac:dyDescent="0.3">
      <c r="A805" s="22"/>
      <c r="B805" s="22"/>
      <c r="C805" s="22"/>
      <c r="D805" s="22"/>
      <c r="E805" s="21"/>
      <c r="F805" s="23"/>
      <c r="G805" s="21"/>
      <c r="H805" s="21"/>
      <c r="I805" s="21"/>
      <c r="J805" s="21"/>
      <c r="K805" s="21"/>
      <c r="L805" s="21"/>
      <c r="M805" s="21"/>
      <c r="N805" s="21"/>
      <c r="O805" s="21"/>
      <c r="P805" s="21"/>
      <c r="Q805" s="21"/>
      <c r="R805" s="134"/>
      <c r="S805" s="134"/>
      <c r="T805" s="134"/>
      <c r="U805" s="134"/>
      <c r="V805" s="134"/>
      <c r="W805" s="134"/>
      <c r="X805" s="134"/>
      <c r="Y805" s="134"/>
      <c r="Z805" s="134"/>
      <c r="AA805" s="134"/>
      <c r="AB805" s="134"/>
      <c r="AC805" s="134"/>
      <c r="AD805" s="134"/>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row>
    <row r="806" spans="1:56" ht="16.5" customHeight="1" x14ac:dyDescent="0.3">
      <c r="A806" s="22"/>
      <c r="B806" s="22"/>
      <c r="C806" s="22"/>
      <c r="D806" s="22"/>
      <c r="E806" s="21"/>
      <c r="F806" s="23"/>
      <c r="G806" s="21"/>
      <c r="H806" s="21"/>
      <c r="I806" s="21"/>
      <c r="J806" s="21"/>
      <c r="K806" s="21"/>
      <c r="L806" s="21"/>
      <c r="M806" s="21"/>
      <c r="N806" s="21"/>
      <c r="O806" s="21"/>
      <c r="P806" s="21"/>
      <c r="Q806" s="21"/>
      <c r="R806" s="134"/>
      <c r="S806" s="134"/>
      <c r="T806" s="134"/>
      <c r="U806" s="134"/>
      <c r="V806" s="134"/>
      <c r="W806" s="134"/>
      <c r="X806" s="134"/>
      <c r="Y806" s="134"/>
      <c r="Z806" s="134"/>
      <c r="AA806" s="134"/>
      <c r="AB806" s="134"/>
      <c r="AC806" s="134"/>
      <c r="AD806" s="134"/>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row>
    <row r="807" spans="1:56" ht="16.5" customHeight="1" x14ac:dyDescent="0.3">
      <c r="A807" s="22"/>
      <c r="B807" s="22"/>
      <c r="C807" s="22"/>
      <c r="D807" s="22"/>
      <c r="E807" s="21"/>
      <c r="F807" s="23"/>
      <c r="G807" s="21"/>
      <c r="H807" s="21"/>
      <c r="I807" s="21"/>
      <c r="J807" s="21"/>
      <c r="K807" s="21"/>
      <c r="L807" s="21"/>
      <c r="M807" s="21"/>
      <c r="N807" s="21"/>
      <c r="O807" s="21"/>
      <c r="P807" s="21"/>
      <c r="Q807" s="21"/>
      <c r="R807" s="134"/>
      <c r="S807" s="134"/>
      <c r="T807" s="134"/>
      <c r="U807" s="134"/>
      <c r="V807" s="134"/>
      <c r="W807" s="134"/>
      <c r="X807" s="134"/>
      <c r="Y807" s="134"/>
      <c r="Z807" s="134"/>
      <c r="AA807" s="134"/>
      <c r="AB807" s="134"/>
      <c r="AC807" s="134"/>
      <c r="AD807" s="134"/>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row>
    <row r="808" spans="1:56" ht="16.5" customHeight="1" x14ac:dyDescent="0.3">
      <c r="A808" s="22"/>
      <c r="B808" s="22"/>
      <c r="C808" s="22"/>
      <c r="D808" s="22"/>
      <c r="E808" s="21"/>
      <c r="F808" s="23"/>
      <c r="G808" s="21"/>
      <c r="H808" s="21"/>
      <c r="I808" s="21"/>
      <c r="J808" s="21"/>
      <c r="K808" s="21"/>
      <c r="L808" s="21"/>
      <c r="M808" s="21"/>
      <c r="N808" s="21"/>
      <c r="O808" s="21"/>
      <c r="P808" s="21"/>
      <c r="Q808" s="21"/>
      <c r="R808" s="134"/>
      <c r="S808" s="134"/>
      <c r="T808" s="134"/>
      <c r="U808" s="134"/>
      <c r="V808" s="134"/>
      <c r="W808" s="134"/>
      <c r="X808" s="134"/>
      <c r="Y808" s="134"/>
      <c r="Z808" s="134"/>
      <c r="AA808" s="134"/>
      <c r="AB808" s="134"/>
      <c r="AC808" s="134"/>
      <c r="AD808" s="134"/>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row>
    <row r="809" spans="1:56" ht="16.5" customHeight="1" x14ac:dyDescent="0.3">
      <c r="A809" s="22"/>
      <c r="B809" s="22"/>
      <c r="C809" s="22"/>
      <c r="D809" s="22"/>
      <c r="E809" s="21"/>
      <c r="F809" s="23"/>
      <c r="G809" s="21"/>
      <c r="H809" s="21"/>
      <c r="I809" s="21"/>
      <c r="J809" s="21"/>
      <c r="K809" s="21"/>
      <c r="L809" s="21"/>
      <c r="M809" s="21"/>
      <c r="N809" s="21"/>
      <c r="O809" s="21"/>
      <c r="P809" s="21"/>
      <c r="Q809" s="21"/>
      <c r="R809" s="134"/>
      <c r="S809" s="134"/>
      <c r="T809" s="134"/>
      <c r="U809" s="134"/>
      <c r="V809" s="134"/>
      <c r="W809" s="134"/>
      <c r="X809" s="134"/>
      <c r="Y809" s="134"/>
      <c r="Z809" s="134"/>
      <c r="AA809" s="134"/>
      <c r="AB809" s="134"/>
      <c r="AC809" s="134"/>
      <c r="AD809" s="134"/>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row>
    <row r="810" spans="1:56" ht="16.5" customHeight="1" x14ac:dyDescent="0.3">
      <c r="A810" s="22"/>
      <c r="B810" s="22"/>
      <c r="C810" s="22"/>
      <c r="D810" s="22"/>
      <c r="E810" s="21"/>
      <c r="F810" s="23"/>
      <c r="G810" s="21"/>
      <c r="H810" s="21"/>
      <c r="I810" s="21"/>
      <c r="J810" s="21"/>
      <c r="K810" s="21"/>
      <c r="L810" s="21"/>
      <c r="M810" s="21"/>
      <c r="N810" s="21"/>
      <c r="O810" s="21"/>
      <c r="P810" s="21"/>
      <c r="Q810" s="21"/>
      <c r="R810" s="134"/>
      <c r="S810" s="134"/>
      <c r="T810" s="134"/>
      <c r="U810" s="134"/>
      <c r="V810" s="134"/>
      <c r="W810" s="134"/>
      <c r="X810" s="134"/>
      <c r="Y810" s="134"/>
      <c r="Z810" s="134"/>
      <c r="AA810" s="134"/>
      <c r="AB810" s="134"/>
      <c r="AC810" s="134"/>
      <c r="AD810" s="134"/>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row>
    <row r="811" spans="1:56" ht="16.5" customHeight="1" x14ac:dyDescent="0.3">
      <c r="A811" s="22"/>
      <c r="B811" s="22"/>
      <c r="C811" s="22"/>
      <c r="D811" s="22"/>
      <c r="E811" s="21"/>
      <c r="F811" s="23"/>
      <c r="G811" s="21"/>
      <c r="H811" s="21"/>
      <c r="I811" s="21"/>
      <c r="J811" s="21"/>
      <c r="K811" s="21"/>
      <c r="L811" s="21"/>
      <c r="M811" s="21"/>
      <c r="N811" s="21"/>
      <c r="O811" s="21"/>
      <c r="P811" s="21"/>
      <c r="Q811" s="21"/>
      <c r="R811" s="134"/>
      <c r="S811" s="134"/>
      <c r="T811" s="134"/>
      <c r="U811" s="134"/>
      <c r="V811" s="134"/>
      <c r="W811" s="134"/>
      <c r="X811" s="134"/>
      <c r="Y811" s="134"/>
      <c r="Z811" s="134"/>
      <c r="AA811" s="134"/>
      <c r="AB811" s="134"/>
      <c r="AC811" s="134"/>
      <c r="AD811" s="134"/>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row>
    <row r="812" spans="1:56" ht="16.5" customHeight="1" x14ac:dyDescent="0.3">
      <c r="A812" s="22"/>
      <c r="B812" s="22"/>
      <c r="C812" s="22"/>
      <c r="D812" s="22"/>
      <c r="E812" s="21"/>
      <c r="F812" s="23"/>
      <c r="G812" s="21"/>
      <c r="H812" s="21"/>
      <c r="I812" s="21"/>
      <c r="J812" s="21"/>
      <c r="K812" s="21"/>
      <c r="L812" s="21"/>
      <c r="M812" s="21"/>
      <c r="N812" s="21"/>
      <c r="O812" s="21"/>
      <c r="P812" s="21"/>
      <c r="Q812" s="21"/>
      <c r="R812" s="134"/>
      <c r="S812" s="134"/>
      <c r="T812" s="134"/>
      <c r="U812" s="134"/>
      <c r="V812" s="134"/>
      <c r="W812" s="134"/>
      <c r="X812" s="134"/>
      <c r="Y812" s="134"/>
      <c r="Z812" s="134"/>
      <c r="AA812" s="134"/>
      <c r="AB812" s="134"/>
      <c r="AC812" s="134"/>
      <c r="AD812" s="134"/>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row>
    <row r="813" spans="1:56" ht="16.5" customHeight="1" x14ac:dyDescent="0.3">
      <c r="A813" s="22"/>
      <c r="B813" s="22"/>
      <c r="C813" s="22"/>
      <c r="D813" s="22"/>
      <c r="E813" s="21"/>
      <c r="F813" s="23"/>
      <c r="G813" s="21"/>
      <c r="H813" s="21"/>
      <c r="I813" s="21"/>
      <c r="J813" s="21"/>
      <c r="K813" s="21"/>
      <c r="L813" s="21"/>
      <c r="M813" s="21"/>
      <c r="N813" s="21"/>
      <c r="O813" s="21"/>
      <c r="P813" s="21"/>
      <c r="Q813" s="21"/>
      <c r="R813" s="134"/>
      <c r="S813" s="134"/>
      <c r="T813" s="134"/>
      <c r="U813" s="134"/>
      <c r="V813" s="134"/>
      <c r="W813" s="134"/>
      <c r="X813" s="134"/>
      <c r="Y813" s="134"/>
      <c r="Z813" s="134"/>
      <c r="AA813" s="134"/>
      <c r="AB813" s="134"/>
      <c r="AC813" s="134"/>
      <c r="AD813" s="134"/>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row>
    <row r="814" spans="1:56" ht="16.5" customHeight="1" x14ac:dyDescent="0.3">
      <c r="A814" s="22"/>
      <c r="B814" s="22"/>
      <c r="C814" s="22"/>
      <c r="D814" s="22"/>
      <c r="E814" s="21"/>
      <c r="F814" s="23"/>
      <c r="G814" s="21"/>
      <c r="H814" s="21"/>
      <c r="I814" s="21"/>
      <c r="J814" s="21"/>
      <c r="K814" s="21"/>
      <c r="L814" s="21"/>
      <c r="M814" s="21"/>
      <c r="N814" s="21"/>
      <c r="O814" s="21"/>
      <c r="P814" s="21"/>
      <c r="Q814" s="21"/>
      <c r="R814" s="134"/>
      <c r="S814" s="134"/>
      <c r="T814" s="134"/>
      <c r="U814" s="134"/>
      <c r="V814" s="134"/>
      <c r="W814" s="134"/>
      <c r="X814" s="134"/>
      <c r="Y814" s="134"/>
      <c r="Z814" s="134"/>
      <c r="AA814" s="134"/>
      <c r="AB814" s="134"/>
      <c r="AC814" s="134"/>
      <c r="AD814" s="134"/>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row>
    <row r="815" spans="1:56" ht="16.5" customHeight="1" x14ac:dyDescent="0.3">
      <c r="A815" s="22"/>
      <c r="B815" s="22"/>
      <c r="C815" s="22"/>
      <c r="D815" s="22"/>
      <c r="E815" s="21"/>
      <c r="F815" s="23"/>
      <c r="G815" s="21"/>
      <c r="H815" s="21"/>
      <c r="I815" s="21"/>
      <c r="J815" s="21"/>
      <c r="K815" s="21"/>
      <c r="L815" s="21"/>
      <c r="M815" s="21"/>
      <c r="N815" s="21"/>
      <c r="O815" s="21"/>
      <c r="P815" s="21"/>
      <c r="Q815" s="21"/>
      <c r="R815" s="134"/>
      <c r="S815" s="134"/>
      <c r="T815" s="134"/>
      <c r="U815" s="134"/>
      <c r="V815" s="134"/>
      <c r="W815" s="134"/>
      <c r="X815" s="134"/>
      <c r="Y815" s="134"/>
      <c r="Z815" s="134"/>
      <c r="AA815" s="134"/>
      <c r="AB815" s="134"/>
      <c r="AC815" s="134"/>
      <c r="AD815" s="134"/>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row>
    <row r="816" spans="1:56" ht="16.5" customHeight="1" x14ac:dyDescent="0.3">
      <c r="A816" s="22"/>
      <c r="B816" s="22"/>
      <c r="C816" s="22"/>
      <c r="D816" s="22"/>
      <c r="E816" s="21"/>
      <c r="F816" s="23"/>
      <c r="G816" s="21"/>
      <c r="H816" s="21"/>
      <c r="I816" s="21"/>
      <c r="J816" s="21"/>
      <c r="K816" s="21"/>
      <c r="L816" s="21"/>
      <c r="M816" s="21"/>
      <c r="N816" s="21"/>
      <c r="O816" s="21"/>
      <c r="P816" s="21"/>
      <c r="Q816" s="21"/>
      <c r="R816" s="134"/>
      <c r="S816" s="134"/>
      <c r="T816" s="134"/>
      <c r="U816" s="134"/>
      <c r="V816" s="134"/>
      <c r="W816" s="134"/>
      <c r="X816" s="134"/>
      <c r="Y816" s="134"/>
      <c r="Z816" s="134"/>
      <c r="AA816" s="134"/>
      <c r="AB816" s="134"/>
      <c r="AC816" s="134"/>
      <c r="AD816" s="134"/>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row>
    <row r="817" spans="1:56" ht="16.5" customHeight="1" x14ac:dyDescent="0.3">
      <c r="A817" s="22"/>
      <c r="B817" s="22"/>
      <c r="C817" s="22"/>
      <c r="D817" s="22"/>
      <c r="E817" s="21"/>
      <c r="F817" s="23"/>
      <c r="G817" s="21"/>
      <c r="H817" s="21"/>
      <c r="I817" s="21"/>
      <c r="J817" s="21"/>
      <c r="K817" s="21"/>
      <c r="L817" s="21"/>
      <c r="M817" s="21"/>
      <c r="N817" s="21"/>
      <c r="O817" s="21"/>
      <c r="P817" s="21"/>
      <c r="Q817" s="21"/>
      <c r="R817" s="134"/>
      <c r="S817" s="134"/>
      <c r="T817" s="134"/>
      <c r="U817" s="134"/>
      <c r="V817" s="134"/>
      <c r="W817" s="134"/>
      <c r="X817" s="134"/>
      <c r="Y817" s="134"/>
      <c r="Z817" s="134"/>
      <c r="AA817" s="134"/>
      <c r="AB817" s="134"/>
      <c r="AC817" s="134"/>
      <c r="AD817" s="134"/>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row>
    <row r="818" spans="1:56" ht="16.5" customHeight="1" x14ac:dyDescent="0.3">
      <c r="A818" s="22"/>
      <c r="B818" s="22"/>
      <c r="C818" s="22"/>
      <c r="D818" s="22"/>
      <c r="E818" s="21"/>
      <c r="F818" s="23"/>
      <c r="G818" s="21"/>
      <c r="H818" s="21"/>
      <c r="I818" s="21"/>
      <c r="J818" s="21"/>
      <c r="K818" s="21"/>
      <c r="L818" s="21"/>
      <c r="M818" s="21"/>
      <c r="N818" s="21"/>
      <c r="O818" s="21"/>
      <c r="P818" s="21"/>
      <c r="Q818" s="21"/>
      <c r="R818" s="134"/>
      <c r="S818" s="134"/>
      <c r="T818" s="134"/>
      <c r="U818" s="134"/>
      <c r="V818" s="134"/>
      <c r="W818" s="134"/>
      <c r="X818" s="134"/>
      <c r="Y818" s="134"/>
      <c r="Z818" s="134"/>
      <c r="AA818" s="134"/>
      <c r="AB818" s="134"/>
      <c r="AC818" s="134"/>
      <c r="AD818" s="134"/>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row>
    <row r="819" spans="1:56" ht="16.5" customHeight="1" x14ac:dyDescent="0.3">
      <c r="A819" s="22"/>
      <c r="B819" s="22"/>
      <c r="C819" s="22"/>
      <c r="D819" s="22"/>
      <c r="E819" s="21"/>
      <c r="F819" s="23"/>
      <c r="G819" s="21"/>
      <c r="H819" s="21"/>
      <c r="I819" s="21"/>
      <c r="J819" s="21"/>
      <c r="K819" s="21"/>
      <c r="L819" s="21"/>
      <c r="M819" s="21"/>
      <c r="N819" s="21"/>
      <c r="O819" s="21"/>
      <c r="P819" s="21"/>
      <c r="Q819" s="21"/>
      <c r="R819" s="134"/>
      <c r="S819" s="134"/>
      <c r="T819" s="134"/>
      <c r="U819" s="134"/>
      <c r="V819" s="134"/>
      <c r="W819" s="134"/>
      <c r="X819" s="134"/>
      <c r="Y819" s="134"/>
      <c r="Z819" s="134"/>
      <c r="AA819" s="134"/>
      <c r="AB819" s="134"/>
      <c r="AC819" s="134"/>
      <c r="AD819" s="134"/>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row>
    <row r="820" spans="1:56" ht="16.5" customHeight="1" x14ac:dyDescent="0.3">
      <c r="A820" s="22"/>
      <c r="B820" s="22"/>
      <c r="C820" s="22"/>
      <c r="D820" s="22"/>
      <c r="E820" s="21"/>
      <c r="F820" s="23"/>
      <c r="G820" s="21"/>
      <c r="H820" s="21"/>
      <c r="I820" s="21"/>
      <c r="J820" s="21"/>
      <c r="K820" s="21"/>
      <c r="L820" s="21"/>
      <c r="M820" s="21"/>
      <c r="N820" s="21"/>
      <c r="O820" s="21"/>
      <c r="P820" s="21"/>
      <c r="Q820" s="21"/>
      <c r="R820" s="134"/>
      <c r="S820" s="134"/>
      <c r="T820" s="134"/>
      <c r="U820" s="134"/>
      <c r="V820" s="134"/>
      <c r="W820" s="134"/>
      <c r="X820" s="134"/>
      <c r="Y820" s="134"/>
      <c r="Z820" s="134"/>
      <c r="AA820" s="134"/>
      <c r="AB820" s="134"/>
      <c r="AC820" s="134"/>
      <c r="AD820" s="134"/>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row>
    <row r="821" spans="1:56" ht="16.5" customHeight="1" x14ac:dyDescent="0.3">
      <c r="A821" s="22"/>
      <c r="B821" s="22"/>
      <c r="C821" s="22"/>
      <c r="D821" s="22"/>
      <c r="E821" s="21"/>
      <c r="F821" s="23"/>
      <c r="G821" s="21"/>
      <c r="H821" s="21"/>
      <c r="I821" s="21"/>
      <c r="J821" s="21"/>
      <c r="K821" s="21"/>
      <c r="L821" s="21"/>
      <c r="M821" s="21"/>
      <c r="N821" s="21"/>
      <c r="O821" s="21"/>
      <c r="P821" s="21"/>
      <c r="Q821" s="21"/>
      <c r="R821" s="134"/>
      <c r="S821" s="134"/>
      <c r="T821" s="134"/>
      <c r="U821" s="134"/>
      <c r="V821" s="134"/>
      <c r="W821" s="134"/>
      <c r="X821" s="134"/>
      <c r="Y821" s="134"/>
      <c r="Z821" s="134"/>
      <c r="AA821" s="134"/>
      <c r="AB821" s="134"/>
      <c r="AC821" s="134"/>
      <c r="AD821" s="134"/>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row>
    <row r="822" spans="1:56" ht="16.5" customHeight="1" x14ac:dyDescent="0.3">
      <c r="A822" s="22"/>
      <c r="B822" s="22"/>
      <c r="C822" s="22"/>
      <c r="D822" s="22"/>
      <c r="E822" s="21"/>
      <c r="F822" s="23"/>
      <c r="G822" s="21"/>
      <c r="H822" s="21"/>
      <c r="I822" s="21"/>
      <c r="J822" s="21"/>
      <c r="K822" s="21"/>
      <c r="L822" s="21"/>
      <c r="M822" s="21"/>
      <c r="N822" s="21"/>
      <c r="O822" s="21"/>
      <c r="P822" s="21"/>
      <c r="Q822" s="21"/>
      <c r="R822" s="134"/>
      <c r="S822" s="134"/>
      <c r="T822" s="134"/>
      <c r="U822" s="134"/>
      <c r="V822" s="134"/>
      <c r="W822" s="134"/>
      <c r="X822" s="134"/>
      <c r="Y822" s="134"/>
      <c r="Z822" s="134"/>
      <c r="AA822" s="134"/>
      <c r="AB822" s="134"/>
      <c r="AC822" s="134"/>
      <c r="AD822" s="134"/>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row>
    <row r="823" spans="1:56" ht="16.5" customHeight="1" x14ac:dyDescent="0.3">
      <c r="A823" s="22"/>
      <c r="B823" s="22"/>
      <c r="C823" s="22"/>
      <c r="D823" s="22"/>
      <c r="E823" s="21"/>
      <c r="F823" s="23"/>
      <c r="G823" s="21"/>
      <c r="H823" s="21"/>
      <c r="I823" s="21"/>
      <c r="J823" s="21"/>
      <c r="K823" s="21"/>
      <c r="L823" s="21"/>
      <c r="M823" s="21"/>
      <c r="N823" s="21"/>
      <c r="O823" s="21"/>
      <c r="P823" s="21"/>
      <c r="Q823" s="21"/>
      <c r="R823" s="134"/>
      <c r="S823" s="134"/>
      <c r="T823" s="134"/>
      <c r="U823" s="134"/>
      <c r="V823" s="134"/>
      <c r="W823" s="134"/>
      <c r="X823" s="134"/>
      <c r="Y823" s="134"/>
      <c r="Z823" s="134"/>
      <c r="AA823" s="134"/>
      <c r="AB823" s="134"/>
      <c r="AC823" s="134"/>
      <c r="AD823" s="134"/>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row>
    <row r="824" spans="1:56" ht="16.5" customHeight="1" x14ac:dyDescent="0.3">
      <c r="A824" s="22"/>
      <c r="B824" s="22"/>
      <c r="C824" s="22"/>
      <c r="D824" s="22"/>
      <c r="E824" s="21"/>
      <c r="F824" s="23"/>
      <c r="G824" s="21"/>
      <c r="H824" s="21"/>
      <c r="I824" s="21"/>
      <c r="J824" s="21"/>
      <c r="K824" s="21"/>
      <c r="L824" s="21"/>
      <c r="M824" s="21"/>
      <c r="N824" s="21"/>
      <c r="O824" s="21"/>
      <c r="P824" s="21"/>
      <c r="Q824" s="21"/>
      <c r="R824" s="134"/>
      <c r="S824" s="134"/>
      <c r="T824" s="134"/>
      <c r="U824" s="134"/>
      <c r="V824" s="134"/>
      <c r="W824" s="134"/>
      <c r="X824" s="134"/>
      <c r="Y824" s="134"/>
      <c r="Z824" s="134"/>
      <c r="AA824" s="134"/>
      <c r="AB824" s="134"/>
      <c r="AC824" s="134"/>
      <c r="AD824" s="134"/>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row>
    <row r="825" spans="1:56" ht="16.5" customHeight="1" x14ac:dyDescent="0.3">
      <c r="A825" s="22"/>
      <c r="B825" s="22"/>
      <c r="C825" s="22"/>
      <c r="D825" s="22"/>
      <c r="E825" s="21"/>
      <c r="F825" s="23"/>
      <c r="G825" s="21"/>
      <c r="H825" s="21"/>
      <c r="I825" s="21"/>
      <c r="J825" s="21"/>
      <c r="K825" s="21"/>
      <c r="L825" s="21"/>
      <c r="M825" s="21"/>
      <c r="N825" s="21"/>
      <c r="O825" s="21"/>
      <c r="P825" s="21"/>
      <c r="Q825" s="21"/>
      <c r="R825" s="134"/>
      <c r="S825" s="134"/>
      <c r="T825" s="134"/>
      <c r="U825" s="134"/>
      <c r="V825" s="134"/>
      <c r="W825" s="134"/>
      <c r="X825" s="134"/>
      <c r="Y825" s="134"/>
      <c r="Z825" s="134"/>
      <c r="AA825" s="134"/>
      <c r="AB825" s="134"/>
      <c r="AC825" s="134"/>
      <c r="AD825" s="134"/>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row>
    <row r="826" spans="1:56" ht="16.5" customHeight="1" x14ac:dyDescent="0.3">
      <c r="A826" s="22"/>
      <c r="B826" s="22"/>
      <c r="C826" s="22"/>
      <c r="D826" s="22"/>
      <c r="E826" s="21"/>
      <c r="F826" s="23"/>
      <c r="G826" s="21"/>
      <c r="H826" s="21"/>
      <c r="I826" s="21"/>
      <c r="J826" s="21"/>
      <c r="K826" s="21"/>
      <c r="L826" s="21"/>
      <c r="M826" s="21"/>
      <c r="N826" s="21"/>
      <c r="O826" s="21"/>
      <c r="P826" s="21"/>
      <c r="Q826" s="21"/>
      <c r="R826" s="134"/>
      <c r="S826" s="134"/>
      <c r="T826" s="134"/>
      <c r="U826" s="134"/>
      <c r="V826" s="134"/>
      <c r="W826" s="134"/>
      <c r="X826" s="134"/>
      <c r="Y826" s="134"/>
      <c r="Z826" s="134"/>
      <c r="AA826" s="134"/>
      <c r="AB826" s="134"/>
      <c r="AC826" s="134"/>
      <c r="AD826" s="134"/>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row>
    <row r="827" spans="1:56" ht="16.5" customHeight="1" x14ac:dyDescent="0.3">
      <c r="A827" s="22"/>
      <c r="B827" s="22"/>
      <c r="C827" s="22"/>
      <c r="D827" s="22"/>
      <c r="E827" s="21"/>
      <c r="F827" s="23"/>
      <c r="G827" s="21"/>
      <c r="H827" s="21"/>
      <c r="I827" s="21"/>
      <c r="J827" s="21"/>
      <c r="K827" s="21"/>
      <c r="L827" s="21"/>
      <c r="M827" s="21"/>
      <c r="N827" s="21"/>
      <c r="O827" s="21"/>
      <c r="P827" s="21"/>
      <c r="Q827" s="21"/>
      <c r="R827" s="134"/>
      <c r="S827" s="134"/>
      <c r="T827" s="134"/>
      <c r="U827" s="134"/>
      <c r="V827" s="134"/>
      <c r="W827" s="134"/>
      <c r="X827" s="134"/>
      <c r="Y827" s="134"/>
      <c r="Z827" s="134"/>
      <c r="AA827" s="134"/>
      <c r="AB827" s="134"/>
      <c r="AC827" s="134"/>
      <c r="AD827" s="134"/>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row>
    <row r="828" spans="1:56" ht="16.5" customHeight="1" x14ac:dyDescent="0.3">
      <c r="A828" s="22"/>
      <c r="B828" s="22"/>
      <c r="C828" s="22"/>
      <c r="D828" s="22"/>
      <c r="E828" s="21"/>
      <c r="F828" s="23"/>
      <c r="G828" s="21"/>
      <c r="H828" s="21"/>
      <c r="I828" s="21"/>
      <c r="J828" s="21"/>
      <c r="K828" s="21"/>
      <c r="L828" s="21"/>
      <c r="M828" s="21"/>
      <c r="N828" s="21"/>
      <c r="O828" s="21"/>
      <c r="P828" s="21"/>
      <c r="Q828" s="21"/>
      <c r="R828" s="134"/>
      <c r="S828" s="134"/>
      <c r="T828" s="134"/>
      <c r="U828" s="134"/>
      <c r="V828" s="134"/>
      <c r="W828" s="134"/>
      <c r="X828" s="134"/>
      <c r="Y828" s="134"/>
      <c r="Z828" s="134"/>
      <c r="AA828" s="134"/>
      <c r="AB828" s="134"/>
      <c r="AC828" s="134"/>
      <c r="AD828" s="134"/>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row>
    <row r="829" spans="1:56" ht="16.5" customHeight="1" x14ac:dyDescent="0.3">
      <c r="A829" s="22"/>
      <c r="B829" s="22"/>
      <c r="C829" s="22"/>
      <c r="D829" s="22"/>
      <c r="E829" s="21"/>
      <c r="F829" s="23"/>
      <c r="G829" s="21"/>
      <c r="H829" s="21"/>
      <c r="I829" s="21"/>
      <c r="J829" s="21"/>
      <c r="K829" s="21"/>
      <c r="L829" s="21"/>
      <c r="M829" s="21"/>
      <c r="N829" s="21"/>
      <c r="O829" s="21"/>
      <c r="P829" s="21"/>
      <c r="Q829" s="21"/>
      <c r="R829" s="134"/>
      <c r="S829" s="134"/>
      <c r="T829" s="134"/>
      <c r="U829" s="134"/>
      <c r="V829" s="134"/>
      <c r="W829" s="134"/>
      <c r="X829" s="134"/>
      <c r="Y829" s="134"/>
      <c r="Z829" s="134"/>
      <c r="AA829" s="134"/>
      <c r="AB829" s="134"/>
      <c r="AC829" s="134"/>
      <c r="AD829" s="134"/>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row>
    <row r="830" spans="1:56" ht="16.5" customHeight="1" x14ac:dyDescent="0.3">
      <c r="A830" s="22"/>
      <c r="B830" s="22"/>
      <c r="C830" s="22"/>
      <c r="D830" s="22"/>
      <c r="E830" s="21"/>
      <c r="F830" s="23"/>
      <c r="G830" s="21"/>
      <c r="H830" s="21"/>
      <c r="I830" s="21"/>
      <c r="J830" s="21"/>
      <c r="K830" s="21"/>
      <c r="L830" s="21"/>
      <c r="M830" s="21"/>
      <c r="N830" s="21"/>
      <c r="O830" s="21"/>
      <c r="P830" s="21"/>
      <c r="Q830" s="21"/>
      <c r="R830" s="134"/>
      <c r="S830" s="134"/>
      <c r="T830" s="134"/>
      <c r="U830" s="134"/>
      <c r="V830" s="134"/>
      <c r="W830" s="134"/>
      <c r="X830" s="134"/>
      <c r="Y830" s="134"/>
      <c r="Z830" s="134"/>
      <c r="AA830" s="134"/>
      <c r="AB830" s="134"/>
      <c r="AC830" s="134"/>
      <c r="AD830" s="134"/>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row>
    <row r="831" spans="1:56" ht="16.5" customHeight="1" x14ac:dyDescent="0.3">
      <c r="A831" s="22"/>
      <c r="B831" s="22"/>
      <c r="C831" s="22"/>
      <c r="D831" s="22"/>
      <c r="E831" s="21"/>
      <c r="F831" s="23"/>
      <c r="G831" s="21"/>
      <c r="H831" s="21"/>
      <c r="I831" s="21"/>
      <c r="J831" s="21"/>
      <c r="K831" s="21"/>
      <c r="L831" s="21"/>
      <c r="M831" s="21"/>
      <c r="N831" s="21"/>
      <c r="O831" s="21"/>
      <c r="P831" s="21"/>
      <c r="Q831" s="21"/>
      <c r="R831" s="134"/>
      <c r="S831" s="134"/>
      <c r="T831" s="134"/>
      <c r="U831" s="134"/>
      <c r="V831" s="134"/>
      <c r="W831" s="134"/>
      <c r="X831" s="134"/>
      <c r="Y831" s="134"/>
      <c r="Z831" s="134"/>
      <c r="AA831" s="134"/>
      <c r="AB831" s="134"/>
      <c r="AC831" s="134"/>
      <c r="AD831" s="134"/>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row>
    <row r="832" spans="1:56" ht="16.5" customHeight="1" x14ac:dyDescent="0.3">
      <c r="A832" s="22"/>
      <c r="B832" s="22"/>
      <c r="C832" s="22"/>
      <c r="D832" s="22"/>
      <c r="E832" s="21"/>
      <c r="F832" s="23"/>
      <c r="G832" s="21"/>
      <c r="H832" s="21"/>
      <c r="I832" s="21"/>
      <c r="J832" s="21"/>
      <c r="K832" s="21"/>
      <c r="L832" s="21"/>
      <c r="M832" s="21"/>
      <c r="N832" s="21"/>
      <c r="O832" s="21"/>
      <c r="P832" s="21"/>
      <c r="Q832" s="21"/>
      <c r="R832" s="134"/>
      <c r="S832" s="134"/>
      <c r="T832" s="134"/>
      <c r="U832" s="134"/>
      <c r="V832" s="134"/>
      <c r="W832" s="134"/>
      <c r="X832" s="134"/>
      <c r="Y832" s="134"/>
      <c r="Z832" s="134"/>
      <c r="AA832" s="134"/>
      <c r="AB832" s="134"/>
      <c r="AC832" s="134"/>
      <c r="AD832" s="134"/>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row>
    <row r="833" spans="1:56" ht="16.5" customHeight="1" x14ac:dyDescent="0.3">
      <c r="A833" s="22"/>
      <c r="B833" s="22"/>
      <c r="C833" s="22"/>
      <c r="D833" s="22"/>
      <c r="E833" s="21"/>
      <c r="F833" s="23"/>
      <c r="G833" s="21"/>
      <c r="H833" s="21"/>
      <c r="I833" s="21"/>
      <c r="J833" s="21"/>
      <c r="K833" s="21"/>
      <c r="L833" s="21"/>
      <c r="M833" s="21"/>
      <c r="N833" s="21"/>
      <c r="O833" s="21"/>
      <c r="P833" s="21"/>
      <c r="Q833" s="21"/>
      <c r="R833" s="134"/>
      <c r="S833" s="134"/>
      <c r="T833" s="134"/>
      <c r="U833" s="134"/>
      <c r="V833" s="134"/>
      <c r="W833" s="134"/>
      <c r="X833" s="134"/>
      <c r="Y833" s="134"/>
      <c r="Z833" s="134"/>
      <c r="AA833" s="134"/>
      <c r="AB833" s="134"/>
      <c r="AC833" s="134"/>
      <c r="AD833" s="134"/>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row>
    <row r="834" spans="1:56" ht="16.5" customHeight="1" x14ac:dyDescent="0.3">
      <c r="A834" s="22"/>
      <c r="B834" s="22"/>
      <c r="C834" s="22"/>
      <c r="D834" s="22"/>
      <c r="E834" s="21"/>
      <c r="F834" s="23"/>
      <c r="G834" s="21"/>
      <c r="H834" s="21"/>
      <c r="I834" s="21"/>
      <c r="J834" s="21"/>
      <c r="K834" s="21"/>
      <c r="L834" s="21"/>
      <c r="M834" s="21"/>
      <c r="N834" s="21"/>
      <c r="O834" s="21"/>
      <c r="P834" s="21"/>
      <c r="Q834" s="21"/>
      <c r="R834" s="134"/>
      <c r="S834" s="134"/>
      <c r="T834" s="134"/>
      <c r="U834" s="134"/>
      <c r="V834" s="134"/>
      <c r="W834" s="134"/>
      <c r="X834" s="134"/>
      <c r="Y834" s="134"/>
      <c r="Z834" s="134"/>
      <c r="AA834" s="134"/>
      <c r="AB834" s="134"/>
      <c r="AC834" s="134"/>
      <c r="AD834" s="134"/>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row>
    <row r="835" spans="1:56" ht="16.5" customHeight="1" x14ac:dyDescent="0.3">
      <c r="A835" s="22"/>
      <c r="B835" s="22"/>
      <c r="C835" s="22"/>
      <c r="D835" s="22"/>
      <c r="E835" s="21"/>
      <c r="F835" s="23"/>
      <c r="G835" s="21"/>
      <c r="H835" s="21"/>
      <c r="I835" s="21"/>
      <c r="J835" s="21"/>
      <c r="K835" s="21"/>
      <c r="L835" s="21"/>
      <c r="M835" s="21"/>
      <c r="N835" s="21"/>
      <c r="O835" s="21"/>
      <c r="P835" s="21"/>
      <c r="Q835" s="21"/>
      <c r="R835" s="134"/>
      <c r="S835" s="134"/>
      <c r="T835" s="134"/>
      <c r="U835" s="134"/>
      <c r="V835" s="134"/>
      <c r="W835" s="134"/>
      <c r="X835" s="134"/>
      <c r="Y835" s="134"/>
      <c r="Z835" s="134"/>
      <c r="AA835" s="134"/>
      <c r="AB835" s="134"/>
      <c r="AC835" s="134"/>
      <c r="AD835" s="134"/>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row>
    <row r="836" spans="1:56" ht="16.5" customHeight="1" x14ac:dyDescent="0.3">
      <c r="A836" s="22"/>
      <c r="B836" s="22"/>
      <c r="C836" s="22"/>
      <c r="D836" s="22"/>
      <c r="E836" s="21"/>
      <c r="F836" s="23"/>
      <c r="G836" s="21"/>
      <c r="H836" s="21"/>
      <c r="I836" s="21"/>
      <c r="J836" s="21"/>
      <c r="K836" s="21"/>
      <c r="L836" s="21"/>
      <c r="M836" s="21"/>
      <c r="N836" s="21"/>
      <c r="O836" s="21"/>
      <c r="P836" s="21"/>
      <c r="Q836" s="21"/>
      <c r="R836" s="134"/>
      <c r="S836" s="134"/>
      <c r="T836" s="134"/>
      <c r="U836" s="134"/>
      <c r="V836" s="134"/>
      <c r="W836" s="134"/>
      <c r="X836" s="134"/>
      <c r="Y836" s="134"/>
      <c r="Z836" s="134"/>
      <c r="AA836" s="134"/>
      <c r="AB836" s="134"/>
      <c r="AC836" s="134"/>
      <c r="AD836" s="134"/>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row>
    <row r="837" spans="1:56" ht="16.5" customHeight="1" x14ac:dyDescent="0.3">
      <c r="A837" s="22"/>
      <c r="B837" s="22"/>
      <c r="C837" s="22"/>
      <c r="D837" s="22"/>
      <c r="E837" s="21"/>
      <c r="F837" s="23"/>
      <c r="G837" s="21"/>
      <c r="H837" s="21"/>
      <c r="I837" s="21"/>
      <c r="J837" s="21"/>
      <c r="K837" s="21"/>
      <c r="L837" s="21"/>
      <c r="M837" s="21"/>
      <c r="N837" s="21"/>
      <c r="O837" s="21"/>
      <c r="P837" s="21"/>
      <c r="Q837" s="21"/>
      <c r="R837" s="134"/>
      <c r="S837" s="134"/>
      <c r="T837" s="134"/>
      <c r="U837" s="134"/>
      <c r="V837" s="134"/>
      <c r="W837" s="134"/>
      <c r="X837" s="134"/>
      <c r="Y837" s="134"/>
      <c r="Z837" s="134"/>
      <c r="AA837" s="134"/>
      <c r="AB837" s="134"/>
      <c r="AC837" s="134"/>
      <c r="AD837" s="134"/>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row>
    <row r="838" spans="1:56" ht="16.5" customHeight="1" x14ac:dyDescent="0.3">
      <c r="A838" s="22"/>
      <c r="B838" s="22"/>
      <c r="C838" s="22"/>
      <c r="D838" s="22"/>
      <c r="E838" s="21"/>
      <c r="F838" s="23"/>
      <c r="G838" s="21"/>
      <c r="H838" s="21"/>
      <c r="I838" s="21"/>
      <c r="J838" s="21"/>
      <c r="K838" s="21"/>
      <c r="L838" s="21"/>
      <c r="M838" s="21"/>
      <c r="N838" s="21"/>
      <c r="O838" s="21"/>
      <c r="P838" s="21"/>
      <c r="Q838" s="21"/>
      <c r="R838" s="134"/>
      <c r="S838" s="134"/>
      <c r="T838" s="134"/>
      <c r="U838" s="134"/>
      <c r="V838" s="134"/>
      <c r="W838" s="134"/>
      <c r="X838" s="134"/>
      <c r="Y838" s="134"/>
      <c r="Z838" s="134"/>
      <c r="AA838" s="134"/>
      <c r="AB838" s="134"/>
      <c r="AC838" s="134"/>
      <c r="AD838" s="134"/>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row>
    <row r="839" spans="1:56" ht="16.5" customHeight="1" x14ac:dyDescent="0.3">
      <c r="A839" s="22"/>
      <c r="B839" s="22"/>
      <c r="C839" s="22"/>
      <c r="D839" s="22"/>
      <c r="E839" s="21"/>
      <c r="F839" s="23"/>
      <c r="G839" s="21"/>
      <c r="H839" s="21"/>
      <c r="I839" s="21"/>
      <c r="J839" s="21"/>
      <c r="K839" s="21"/>
      <c r="L839" s="21"/>
      <c r="M839" s="21"/>
      <c r="N839" s="21"/>
      <c r="O839" s="21"/>
      <c r="P839" s="21"/>
      <c r="Q839" s="21"/>
      <c r="R839" s="134"/>
      <c r="S839" s="134"/>
      <c r="T839" s="134"/>
      <c r="U839" s="134"/>
      <c r="V839" s="134"/>
      <c r="W839" s="134"/>
      <c r="X839" s="134"/>
      <c r="Y839" s="134"/>
      <c r="Z839" s="134"/>
      <c r="AA839" s="134"/>
      <c r="AB839" s="134"/>
      <c r="AC839" s="134"/>
      <c r="AD839" s="134"/>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row>
    <row r="840" spans="1:56" ht="16.5" customHeight="1" x14ac:dyDescent="0.3">
      <c r="A840" s="22"/>
      <c r="B840" s="22"/>
      <c r="C840" s="22"/>
      <c r="D840" s="22"/>
      <c r="E840" s="21"/>
      <c r="F840" s="23"/>
      <c r="G840" s="21"/>
      <c r="H840" s="21"/>
      <c r="I840" s="21"/>
      <c r="J840" s="21"/>
      <c r="K840" s="21"/>
      <c r="L840" s="21"/>
      <c r="M840" s="21"/>
      <c r="N840" s="21"/>
      <c r="O840" s="21"/>
      <c r="P840" s="21"/>
      <c r="Q840" s="21"/>
      <c r="R840" s="134"/>
      <c r="S840" s="134"/>
      <c r="T840" s="134"/>
      <c r="U840" s="134"/>
      <c r="V840" s="134"/>
      <c r="W840" s="134"/>
      <c r="X840" s="134"/>
      <c r="Y840" s="134"/>
      <c r="Z840" s="134"/>
      <c r="AA840" s="134"/>
      <c r="AB840" s="134"/>
      <c r="AC840" s="134"/>
      <c r="AD840" s="134"/>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row>
    <row r="841" spans="1:56" ht="16.5" customHeight="1" x14ac:dyDescent="0.3">
      <c r="A841" s="22"/>
      <c r="B841" s="22"/>
      <c r="C841" s="22"/>
      <c r="D841" s="22"/>
      <c r="E841" s="21"/>
      <c r="F841" s="23"/>
      <c r="G841" s="21"/>
      <c r="H841" s="21"/>
      <c r="I841" s="21"/>
      <c r="J841" s="21"/>
      <c r="K841" s="21"/>
      <c r="L841" s="21"/>
      <c r="M841" s="21"/>
      <c r="N841" s="21"/>
      <c r="O841" s="21"/>
      <c r="P841" s="21"/>
      <c r="Q841" s="21"/>
      <c r="R841" s="134"/>
      <c r="S841" s="134"/>
      <c r="T841" s="134"/>
      <c r="U841" s="134"/>
      <c r="V841" s="134"/>
      <c r="W841" s="134"/>
      <c r="X841" s="134"/>
      <c r="Y841" s="134"/>
      <c r="Z841" s="134"/>
      <c r="AA841" s="134"/>
      <c r="AB841" s="134"/>
      <c r="AC841" s="134"/>
      <c r="AD841" s="134"/>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row>
    <row r="842" spans="1:56" ht="16.5" customHeight="1" x14ac:dyDescent="0.3">
      <c r="A842" s="22"/>
      <c r="B842" s="22"/>
      <c r="C842" s="22"/>
      <c r="D842" s="22"/>
      <c r="E842" s="21"/>
      <c r="F842" s="23"/>
      <c r="G842" s="21"/>
      <c r="H842" s="21"/>
      <c r="I842" s="21"/>
      <c r="J842" s="21"/>
      <c r="K842" s="21"/>
      <c r="L842" s="21"/>
      <c r="M842" s="21"/>
      <c r="N842" s="21"/>
      <c r="O842" s="21"/>
      <c r="P842" s="21"/>
      <c r="Q842" s="21"/>
      <c r="R842" s="134"/>
      <c r="S842" s="134"/>
      <c r="T842" s="134"/>
      <c r="U842" s="134"/>
      <c r="V842" s="134"/>
      <c r="W842" s="134"/>
      <c r="X842" s="134"/>
      <c r="Y842" s="134"/>
      <c r="Z842" s="134"/>
      <c r="AA842" s="134"/>
      <c r="AB842" s="134"/>
      <c r="AC842" s="134"/>
      <c r="AD842" s="134"/>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row>
    <row r="843" spans="1:56" ht="16.5" customHeight="1" x14ac:dyDescent="0.3">
      <c r="A843" s="22"/>
      <c r="B843" s="22"/>
      <c r="C843" s="22"/>
      <c r="D843" s="22"/>
      <c r="E843" s="21"/>
      <c r="F843" s="23"/>
      <c r="G843" s="21"/>
      <c r="H843" s="21"/>
      <c r="I843" s="21"/>
      <c r="J843" s="21"/>
      <c r="K843" s="21"/>
      <c r="L843" s="21"/>
      <c r="M843" s="21"/>
      <c r="N843" s="21"/>
      <c r="O843" s="21"/>
      <c r="P843" s="21"/>
      <c r="Q843" s="21"/>
      <c r="R843" s="134"/>
      <c r="S843" s="134"/>
      <c r="T843" s="134"/>
      <c r="U843" s="134"/>
      <c r="V843" s="134"/>
      <c r="W843" s="134"/>
      <c r="X843" s="134"/>
      <c r="Y843" s="134"/>
      <c r="Z843" s="134"/>
      <c r="AA843" s="134"/>
      <c r="AB843" s="134"/>
      <c r="AC843" s="134"/>
      <c r="AD843" s="134"/>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row>
    <row r="844" spans="1:56" ht="16.5" customHeight="1" x14ac:dyDescent="0.3">
      <c r="A844" s="22"/>
      <c r="B844" s="22"/>
      <c r="C844" s="22"/>
      <c r="D844" s="22"/>
      <c r="E844" s="21"/>
      <c r="F844" s="23"/>
      <c r="G844" s="21"/>
      <c r="H844" s="21"/>
      <c r="I844" s="21"/>
      <c r="J844" s="21"/>
      <c r="K844" s="21"/>
      <c r="L844" s="21"/>
      <c r="M844" s="21"/>
      <c r="N844" s="21"/>
      <c r="O844" s="21"/>
      <c r="P844" s="21"/>
      <c r="Q844" s="21"/>
      <c r="R844" s="134"/>
      <c r="S844" s="134"/>
      <c r="T844" s="134"/>
      <c r="U844" s="134"/>
      <c r="V844" s="134"/>
      <c r="W844" s="134"/>
      <c r="X844" s="134"/>
      <c r="Y844" s="134"/>
      <c r="Z844" s="134"/>
      <c r="AA844" s="134"/>
      <c r="AB844" s="134"/>
      <c r="AC844" s="134"/>
      <c r="AD844" s="134"/>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row>
    <row r="845" spans="1:56" ht="16.5" customHeight="1" x14ac:dyDescent="0.3">
      <c r="A845" s="22"/>
      <c r="B845" s="22"/>
      <c r="C845" s="22"/>
      <c r="D845" s="22"/>
      <c r="E845" s="21"/>
      <c r="F845" s="23"/>
      <c r="G845" s="21"/>
      <c r="H845" s="21"/>
      <c r="I845" s="21"/>
      <c r="J845" s="21"/>
      <c r="K845" s="21"/>
      <c r="L845" s="21"/>
      <c r="M845" s="21"/>
      <c r="N845" s="21"/>
      <c r="O845" s="21"/>
      <c r="P845" s="21"/>
      <c r="Q845" s="21"/>
      <c r="R845" s="134"/>
      <c r="S845" s="134"/>
      <c r="T845" s="134"/>
      <c r="U845" s="134"/>
      <c r="V845" s="134"/>
      <c r="W845" s="134"/>
      <c r="X845" s="134"/>
      <c r="Y845" s="134"/>
      <c r="Z845" s="134"/>
      <c r="AA845" s="134"/>
      <c r="AB845" s="134"/>
      <c r="AC845" s="134"/>
      <c r="AD845" s="134"/>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row>
    <row r="846" spans="1:56" ht="16.5" customHeight="1" x14ac:dyDescent="0.3">
      <c r="A846" s="22"/>
      <c r="B846" s="22"/>
      <c r="C846" s="22"/>
      <c r="D846" s="22"/>
      <c r="E846" s="21"/>
      <c r="F846" s="23"/>
      <c r="G846" s="21"/>
      <c r="H846" s="21"/>
      <c r="I846" s="21"/>
      <c r="J846" s="21"/>
      <c r="K846" s="21"/>
      <c r="L846" s="21"/>
      <c r="M846" s="21"/>
      <c r="N846" s="21"/>
      <c r="O846" s="21"/>
      <c r="P846" s="21"/>
      <c r="Q846" s="21"/>
      <c r="R846" s="134"/>
      <c r="S846" s="134"/>
      <c r="T846" s="134"/>
      <c r="U846" s="134"/>
      <c r="V846" s="134"/>
      <c r="W846" s="134"/>
      <c r="X846" s="134"/>
      <c r="Y846" s="134"/>
      <c r="Z846" s="134"/>
      <c r="AA846" s="134"/>
      <c r="AB846" s="134"/>
      <c r="AC846" s="134"/>
      <c r="AD846" s="134"/>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row>
    <row r="847" spans="1:56" ht="16.5" customHeight="1" x14ac:dyDescent="0.3">
      <c r="A847" s="22"/>
      <c r="B847" s="22"/>
      <c r="C847" s="22"/>
      <c r="D847" s="22"/>
      <c r="E847" s="21"/>
      <c r="F847" s="23"/>
      <c r="G847" s="21"/>
      <c r="H847" s="21"/>
      <c r="I847" s="21"/>
      <c r="J847" s="21"/>
      <c r="K847" s="21"/>
      <c r="L847" s="21"/>
      <c r="M847" s="21"/>
      <c r="N847" s="21"/>
      <c r="O847" s="21"/>
      <c r="P847" s="21"/>
      <c r="Q847" s="21"/>
      <c r="R847" s="134"/>
      <c r="S847" s="134"/>
      <c r="T847" s="134"/>
      <c r="U847" s="134"/>
      <c r="V847" s="134"/>
      <c r="W847" s="134"/>
      <c r="X847" s="134"/>
      <c r="Y847" s="134"/>
      <c r="Z847" s="134"/>
      <c r="AA847" s="134"/>
      <c r="AB847" s="134"/>
      <c r="AC847" s="134"/>
      <c r="AD847" s="134"/>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row>
    <row r="848" spans="1:56" ht="16.5" customHeight="1" x14ac:dyDescent="0.3">
      <c r="A848" s="22"/>
      <c r="B848" s="22"/>
      <c r="C848" s="22"/>
      <c r="D848" s="22"/>
      <c r="E848" s="21"/>
      <c r="F848" s="23"/>
      <c r="G848" s="21"/>
      <c r="H848" s="21"/>
      <c r="I848" s="21"/>
      <c r="J848" s="21"/>
      <c r="K848" s="21"/>
      <c r="L848" s="21"/>
      <c r="M848" s="21"/>
      <c r="N848" s="21"/>
      <c r="O848" s="21"/>
      <c r="P848" s="21"/>
      <c r="Q848" s="21"/>
      <c r="R848" s="134"/>
      <c r="S848" s="134"/>
      <c r="T848" s="134"/>
      <c r="U848" s="134"/>
      <c r="V848" s="134"/>
      <c r="W848" s="134"/>
      <c r="X848" s="134"/>
      <c r="Y848" s="134"/>
      <c r="Z848" s="134"/>
      <c r="AA848" s="134"/>
      <c r="AB848" s="134"/>
      <c r="AC848" s="134"/>
      <c r="AD848" s="134"/>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row>
    <row r="849" spans="1:56" ht="16.5" customHeight="1" x14ac:dyDescent="0.3">
      <c r="A849" s="22"/>
      <c r="B849" s="22"/>
      <c r="C849" s="22"/>
      <c r="D849" s="22"/>
      <c r="E849" s="21"/>
      <c r="F849" s="23"/>
      <c r="G849" s="21"/>
      <c r="H849" s="21"/>
      <c r="I849" s="21"/>
      <c r="J849" s="21"/>
      <c r="K849" s="21"/>
      <c r="L849" s="21"/>
      <c r="M849" s="21"/>
      <c r="N849" s="21"/>
      <c r="O849" s="21"/>
      <c r="P849" s="21"/>
      <c r="Q849" s="21"/>
      <c r="R849" s="134"/>
      <c r="S849" s="134"/>
      <c r="T849" s="134"/>
      <c r="U849" s="134"/>
      <c r="V849" s="134"/>
      <c r="W849" s="134"/>
      <c r="X849" s="134"/>
      <c r="Y849" s="134"/>
      <c r="Z849" s="134"/>
      <c r="AA849" s="134"/>
      <c r="AB849" s="134"/>
      <c r="AC849" s="134"/>
      <c r="AD849" s="134"/>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row>
    <row r="850" spans="1:56" ht="16.5" customHeight="1" x14ac:dyDescent="0.3">
      <c r="A850" s="22"/>
      <c r="B850" s="22"/>
      <c r="C850" s="22"/>
      <c r="D850" s="22"/>
      <c r="E850" s="21"/>
      <c r="F850" s="23"/>
      <c r="G850" s="21"/>
      <c r="H850" s="21"/>
      <c r="I850" s="21"/>
      <c r="J850" s="21"/>
      <c r="K850" s="21"/>
      <c r="L850" s="21"/>
      <c r="M850" s="21"/>
      <c r="N850" s="21"/>
      <c r="O850" s="21"/>
      <c r="P850" s="21"/>
      <c r="Q850" s="21"/>
      <c r="R850" s="134"/>
      <c r="S850" s="134"/>
      <c r="T850" s="134"/>
      <c r="U850" s="134"/>
      <c r="V850" s="134"/>
      <c r="W850" s="134"/>
      <c r="X850" s="134"/>
      <c r="Y850" s="134"/>
      <c r="Z850" s="134"/>
      <c r="AA850" s="134"/>
      <c r="AB850" s="134"/>
      <c r="AC850" s="134"/>
      <c r="AD850" s="134"/>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row>
    <row r="851" spans="1:56" ht="16.5" customHeight="1" x14ac:dyDescent="0.3">
      <c r="A851" s="22"/>
      <c r="B851" s="22"/>
      <c r="C851" s="22"/>
      <c r="D851" s="22"/>
      <c r="E851" s="21"/>
      <c r="F851" s="23"/>
      <c r="G851" s="21"/>
      <c r="H851" s="21"/>
      <c r="I851" s="21"/>
      <c r="J851" s="21"/>
      <c r="K851" s="21"/>
      <c r="L851" s="21"/>
      <c r="M851" s="21"/>
      <c r="N851" s="21"/>
      <c r="O851" s="21"/>
      <c r="P851" s="21"/>
      <c r="Q851" s="21"/>
      <c r="R851" s="134"/>
      <c r="S851" s="134"/>
      <c r="T851" s="134"/>
      <c r="U851" s="134"/>
      <c r="V851" s="134"/>
      <c r="W851" s="134"/>
      <c r="X851" s="134"/>
      <c r="Y851" s="134"/>
      <c r="Z851" s="134"/>
      <c r="AA851" s="134"/>
      <c r="AB851" s="134"/>
      <c r="AC851" s="134"/>
      <c r="AD851" s="134"/>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row>
    <row r="852" spans="1:56" ht="16.5" customHeight="1" x14ac:dyDescent="0.3">
      <c r="A852" s="22"/>
      <c r="B852" s="22"/>
      <c r="C852" s="22"/>
      <c r="D852" s="22"/>
      <c r="E852" s="21"/>
      <c r="F852" s="23"/>
      <c r="G852" s="21"/>
      <c r="H852" s="21"/>
      <c r="I852" s="21"/>
      <c r="J852" s="21"/>
      <c r="K852" s="21"/>
      <c r="L852" s="21"/>
      <c r="M852" s="21"/>
      <c r="N852" s="21"/>
      <c r="O852" s="21"/>
      <c r="P852" s="21"/>
      <c r="Q852" s="21"/>
      <c r="R852" s="134"/>
      <c r="S852" s="134"/>
      <c r="T852" s="134"/>
      <c r="U852" s="134"/>
      <c r="V852" s="134"/>
      <c r="W852" s="134"/>
      <c r="X852" s="134"/>
      <c r="Y852" s="134"/>
      <c r="Z852" s="134"/>
      <c r="AA852" s="134"/>
      <c r="AB852" s="134"/>
      <c r="AC852" s="134"/>
      <c r="AD852" s="134"/>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row>
    <row r="853" spans="1:56" ht="16.5" customHeight="1" x14ac:dyDescent="0.3">
      <c r="A853" s="22"/>
      <c r="B853" s="22"/>
      <c r="C853" s="22"/>
      <c r="D853" s="22"/>
      <c r="E853" s="21"/>
      <c r="F853" s="23"/>
      <c r="G853" s="21"/>
      <c r="H853" s="21"/>
      <c r="I853" s="21"/>
      <c r="J853" s="21"/>
      <c r="K853" s="21"/>
      <c r="L853" s="21"/>
      <c r="M853" s="21"/>
      <c r="N853" s="21"/>
      <c r="O853" s="21"/>
      <c r="P853" s="21"/>
      <c r="Q853" s="21"/>
      <c r="R853" s="134"/>
      <c r="S853" s="134"/>
      <c r="T853" s="134"/>
      <c r="U853" s="134"/>
      <c r="V853" s="134"/>
      <c r="W853" s="134"/>
      <c r="X853" s="134"/>
      <c r="Y853" s="134"/>
      <c r="Z853" s="134"/>
      <c r="AA853" s="134"/>
      <c r="AB853" s="134"/>
      <c r="AC853" s="134"/>
      <c r="AD853" s="134"/>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row>
    <row r="854" spans="1:56" ht="16.5" customHeight="1" x14ac:dyDescent="0.3">
      <c r="A854" s="22"/>
      <c r="B854" s="22"/>
      <c r="C854" s="22"/>
      <c r="D854" s="22"/>
      <c r="E854" s="21"/>
      <c r="F854" s="23"/>
      <c r="G854" s="21"/>
      <c r="H854" s="21"/>
      <c r="I854" s="21"/>
      <c r="J854" s="21"/>
      <c r="K854" s="21"/>
      <c r="L854" s="21"/>
      <c r="M854" s="21"/>
      <c r="N854" s="21"/>
      <c r="O854" s="21"/>
      <c r="P854" s="21"/>
      <c r="Q854" s="21"/>
      <c r="R854" s="134"/>
      <c r="S854" s="134"/>
      <c r="T854" s="134"/>
      <c r="U854" s="134"/>
      <c r="V854" s="134"/>
      <c r="W854" s="134"/>
      <c r="X854" s="134"/>
      <c r="Y854" s="134"/>
      <c r="Z854" s="134"/>
      <c r="AA854" s="134"/>
      <c r="AB854" s="134"/>
      <c r="AC854" s="134"/>
      <c r="AD854" s="134"/>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row>
    <row r="855" spans="1:56" ht="16.5" customHeight="1" x14ac:dyDescent="0.3">
      <c r="A855" s="22"/>
      <c r="B855" s="22"/>
      <c r="C855" s="22"/>
      <c r="D855" s="22"/>
      <c r="E855" s="21"/>
      <c r="F855" s="23"/>
      <c r="G855" s="21"/>
      <c r="H855" s="21"/>
      <c r="I855" s="21"/>
      <c r="J855" s="21"/>
      <c r="K855" s="21"/>
      <c r="L855" s="21"/>
      <c r="M855" s="21"/>
      <c r="N855" s="21"/>
      <c r="O855" s="21"/>
      <c r="P855" s="21"/>
      <c r="Q855" s="21"/>
      <c r="R855" s="134"/>
      <c r="S855" s="134"/>
      <c r="T855" s="134"/>
      <c r="U855" s="134"/>
      <c r="V855" s="134"/>
      <c r="W855" s="134"/>
      <c r="X855" s="134"/>
      <c r="Y855" s="134"/>
      <c r="Z855" s="134"/>
      <c r="AA855" s="134"/>
      <c r="AB855" s="134"/>
      <c r="AC855" s="134"/>
      <c r="AD855" s="134"/>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row>
    <row r="856" spans="1:56" ht="16.5" customHeight="1" x14ac:dyDescent="0.3">
      <c r="A856" s="22"/>
      <c r="B856" s="22"/>
      <c r="C856" s="22"/>
      <c r="D856" s="22"/>
      <c r="E856" s="21"/>
      <c r="F856" s="23"/>
      <c r="G856" s="21"/>
      <c r="H856" s="21"/>
      <c r="I856" s="21"/>
      <c r="J856" s="21"/>
      <c r="K856" s="21"/>
      <c r="L856" s="21"/>
      <c r="M856" s="21"/>
      <c r="N856" s="21"/>
      <c r="O856" s="21"/>
      <c r="P856" s="21"/>
      <c r="Q856" s="21"/>
      <c r="R856" s="134"/>
      <c r="S856" s="134"/>
      <c r="T856" s="134"/>
      <c r="U856" s="134"/>
      <c r="V856" s="134"/>
      <c r="W856" s="134"/>
      <c r="X856" s="134"/>
      <c r="Y856" s="134"/>
      <c r="Z856" s="134"/>
      <c r="AA856" s="134"/>
      <c r="AB856" s="134"/>
      <c r="AC856" s="134"/>
      <c r="AD856" s="134"/>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row>
    <row r="857" spans="1:56" ht="16.5" customHeight="1" x14ac:dyDescent="0.3">
      <c r="A857" s="22"/>
      <c r="B857" s="22"/>
      <c r="C857" s="22"/>
      <c r="D857" s="22"/>
      <c r="E857" s="21"/>
      <c r="F857" s="23"/>
      <c r="G857" s="21"/>
      <c r="H857" s="21"/>
      <c r="I857" s="21"/>
      <c r="J857" s="21"/>
      <c r="K857" s="21"/>
      <c r="L857" s="21"/>
      <c r="M857" s="21"/>
      <c r="N857" s="21"/>
      <c r="O857" s="21"/>
      <c r="P857" s="21"/>
      <c r="Q857" s="21"/>
      <c r="R857" s="134"/>
      <c r="S857" s="134"/>
      <c r="T857" s="134"/>
      <c r="U857" s="134"/>
      <c r="V857" s="134"/>
      <c r="W857" s="134"/>
      <c r="X857" s="134"/>
      <c r="Y857" s="134"/>
      <c r="Z857" s="134"/>
      <c r="AA857" s="134"/>
      <c r="AB857" s="134"/>
      <c r="AC857" s="134"/>
      <c r="AD857" s="134"/>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row>
    <row r="858" spans="1:56" ht="16.5" customHeight="1" x14ac:dyDescent="0.3">
      <c r="A858" s="22"/>
      <c r="B858" s="22"/>
      <c r="C858" s="22"/>
      <c r="D858" s="22"/>
      <c r="E858" s="21"/>
      <c r="F858" s="23"/>
      <c r="G858" s="21"/>
      <c r="H858" s="21"/>
      <c r="I858" s="21"/>
      <c r="J858" s="21"/>
      <c r="K858" s="21"/>
      <c r="L858" s="21"/>
      <c r="M858" s="21"/>
      <c r="N858" s="21"/>
      <c r="O858" s="21"/>
      <c r="P858" s="21"/>
      <c r="Q858" s="21"/>
      <c r="R858" s="134"/>
      <c r="S858" s="134"/>
      <c r="T858" s="134"/>
      <c r="U858" s="134"/>
      <c r="V858" s="134"/>
      <c r="W858" s="134"/>
      <c r="X858" s="134"/>
      <c r="Y858" s="134"/>
      <c r="Z858" s="134"/>
      <c r="AA858" s="134"/>
      <c r="AB858" s="134"/>
      <c r="AC858" s="134"/>
      <c r="AD858" s="134"/>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row>
    <row r="859" spans="1:56" ht="16.5" customHeight="1" x14ac:dyDescent="0.3">
      <c r="A859" s="22"/>
      <c r="B859" s="22"/>
      <c r="C859" s="22"/>
      <c r="D859" s="22"/>
      <c r="E859" s="21"/>
      <c r="F859" s="23"/>
      <c r="G859" s="21"/>
      <c r="H859" s="21"/>
      <c r="I859" s="21"/>
      <c r="J859" s="21"/>
      <c r="K859" s="21"/>
      <c r="L859" s="21"/>
      <c r="M859" s="21"/>
      <c r="N859" s="21"/>
      <c r="O859" s="21"/>
      <c r="P859" s="21"/>
      <c r="Q859" s="21"/>
      <c r="R859" s="134"/>
      <c r="S859" s="134"/>
      <c r="T859" s="134"/>
      <c r="U859" s="134"/>
      <c r="V859" s="134"/>
      <c r="W859" s="134"/>
      <c r="X859" s="134"/>
      <c r="Y859" s="134"/>
      <c r="Z859" s="134"/>
      <c r="AA859" s="134"/>
      <c r="AB859" s="134"/>
      <c r="AC859" s="134"/>
      <c r="AD859" s="134"/>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row>
    <row r="860" spans="1:56" ht="16.5" customHeight="1" x14ac:dyDescent="0.3">
      <c r="A860" s="22"/>
      <c r="B860" s="22"/>
      <c r="C860" s="22"/>
      <c r="D860" s="22"/>
      <c r="E860" s="21"/>
      <c r="F860" s="23"/>
      <c r="G860" s="21"/>
      <c r="H860" s="21"/>
      <c r="I860" s="21"/>
      <c r="J860" s="21"/>
      <c r="K860" s="21"/>
      <c r="L860" s="21"/>
      <c r="M860" s="21"/>
      <c r="N860" s="21"/>
      <c r="O860" s="21"/>
      <c r="P860" s="21"/>
      <c r="Q860" s="21"/>
      <c r="R860" s="134"/>
      <c r="S860" s="134"/>
      <c r="T860" s="134"/>
      <c r="U860" s="134"/>
      <c r="V860" s="134"/>
      <c r="W860" s="134"/>
      <c r="X860" s="134"/>
      <c r="Y860" s="134"/>
      <c r="Z860" s="134"/>
      <c r="AA860" s="134"/>
      <c r="AB860" s="134"/>
      <c r="AC860" s="134"/>
      <c r="AD860" s="134"/>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row>
    <row r="861" spans="1:56" ht="16.5" customHeight="1" x14ac:dyDescent="0.3">
      <c r="A861" s="22"/>
      <c r="B861" s="22"/>
      <c r="C861" s="22"/>
      <c r="D861" s="22"/>
      <c r="E861" s="21"/>
      <c r="F861" s="23"/>
      <c r="G861" s="21"/>
      <c r="H861" s="21"/>
      <c r="I861" s="21"/>
      <c r="J861" s="21"/>
      <c r="K861" s="21"/>
      <c r="L861" s="21"/>
      <c r="M861" s="21"/>
      <c r="N861" s="21"/>
      <c r="O861" s="21"/>
      <c r="P861" s="21"/>
      <c r="Q861" s="21"/>
      <c r="R861" s="134"/>
      <c r="S861" s="134"/>
      <c r="T861" s="134"/>
      <c r="U861" s="134"/>
      <c r="V861" s="134"/>
      <c r="W861" s="134"/>
      <c r="X861" s="134"/>
      <c r="Y861" s="134"/>
      <c r="Z861" s="134"/>
      <c r="AA861" s="134"/>
      <c r="AB861" s="134"/>
      <c r="AC861" s="134"/>
      <c r="AD861" s="134"/>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row>
    <row r="862" spans="1:56" ht="16.5" customHeight="1" x14ac:dyDescent="0.3">
      <c r="A862" s="22"/>
      <c r="B862" s="22"/>
      <c r="C862" s="22"/>
      <c r="D862" s="22"/>
      <c r="E862" s="21"/>
      <c r="F862" s="23"/>
      <c r="G862" s="21"/>
      <c r="H862" s="21"/>
      <c r="I862" s="21"/>
      <c r="J862" s="21"/>
      <c r="K862" s="21"/>
      <c r="L862" s="21"/>
      <c r="M862" s="21"/>
      <c r="N862" s="21"/>
      <c r="O862" s="21"/>
      <c r="P862" s="21"/>
      <c r="Q862" s="21"/>
      <c r="R862" s="134"/>
      <c r="S862" s="134"/>
      <c r="T862" s="134"/>
      <c r="U862" s="134"/>
      <c r="V862" s="134"/>
      <c r="W862" s="134"/>
      <c r="X862" s="134"/>
      <c r="Y862" s="134"/>
      <c r="Z862" s="134"/>
      <c r="AA862" s="134"/>
      <c r="AB862" s="134"/>
      <c r="AC862" s="134"/>
      <c r="AD862" s="134"/>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row>
    <row r="863" spans="1:56" ht="16.5" customHeight="1" x14ac:dyDescent="0.3">
      <c r="A863" s="22"/>
      <c r="B863" s="22"/>
      <c r="C863" s="22"/>
      <c r="D863" s="22"/>
      <c r="E863" s="21"/>
      <c r="F863" s="23"/>
      <c r="G863" s="21"/>
      <c r="H863" s="21"/>
      <c r="I863" s="21"/>
      <c r="J863" s="21"/>
      <c r="K863" s="21"/>
      <c r="L863" s="21"/>
      <c r="M863" s="21"/>
      <c r="N863" s="21"/>
      <c r="O863" s="21"/>
      <c r="P863" s="21"/>
      <c r="Q863" s="21"/>
      <c r="R863" s="134"/>
      <c r="S863" s="134"/>
      <c r="T863" s="134"/>
      <c r="U863" s="134"/>
      <c r="V863" s="134"/>
      <c r="W863" s="134"/>
      <c r="X863" s="134"/>
      <c r="Y863" s="134"/>
      <c r="Z863" s="134"/>
      <c r="AA863" s="134"/>
      <c r="AB863" s="134"/>
      <c r="AC863" s="134"/>
      <c r="AD863" s="134"/>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row>
    <row r="864" spans="1:56" ht="16.5" customHeight="1" x14ac:dyDescent="0.3">
      <c r="A864" s="22"/>
      <c r="B864" s="22"/>
      <c r="C864" s="22"/>
      <c r="D864" s="22"/>
      <c r="E864" s="21"/>
      <c r="F864" s="23"/>
      <c r="G864" s="21"/>
      <c r="H864" s="21"/>
      <c r="I864" s="21"/>
      <c r="J864" s="21"/>
      <c r="K864" s="21"/>
      <c r="L864" s="21"/>
      <c r="M864" s="21"/>
      <c r="N864" s="21"/>
      <c r="O864" s="21"/>
      <c r="P864" s="21"/>
      <c r="Q864" s="21"/>
      <c r="R864" s="134"/>
      <c r="S864" s="134"/>
      <c r="T864" s="134"/>
      <c r="U864" s="134"/>
      <c r="V864" s="134"/>
      <c r="W864" s="134"/>
      <c r="X864" s="134"/>
      <c r="Y864" s="134"/>
      <c r="Z864" s="134"/>
      <c r="AA864" s="134"/>
      <c r="AB864" s="134"/>
      <c r="AC864" s="134"/>
      <c r="AD864" s="134"/>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row>
    <row r="865" spans="1:56" ht="16.5" customHeight="1" x14ac:dyDescent="0.3">
      <c r="A865" s="22"/>
      <c r="B865" s="22"/>
      <c r="C865" s="22"/>
      <c r="D865" s="22"/>
      <c r="E865" s="21"/>
      <c r="F865" s="23"/>
      <c r="G865" s="21"/>
      <c r="H865" s="21"/>
      <c r="I865" s="21"/>
      <c r="J865" s="21"/>
      <c r="K865" s="21"/>
      <c r="L865" s="21"/>
      <c r="M865" s="21"/>
      <c r="N865" s="21"/>
      <c r="O865" s="21"/>
      <c r="P865" s="21"/>
      <c r="Q865" s="21"/>
      <c r="R865" s="134"/>
      <c r="S865" s="134"/>
      <c r="T865" s="134"/>
      <c r="U865" s="134"/>
      <c r="V865" s="134"/>
      <c r="W865" s="134"/>
      <c r="X865" s="134"/>
      <c r="Y865" s="134"/>
      <c r="Z865" s="134"/>
      <c r="AA865" s="134"/>
      <c r="AB865" s="134"/>
      <c r="AC865" s="134"/>
      <c r="AD865" s="134"/>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row>
    <row r="866" spans="1:56" ht="16.5" customHeight="1" x14ac:dyDescent="0.3">
      <c r="A866" s="22"/>
      <c r="B866" s="22"/>
      <c r="C866" s="22"/>
      <c r="D866" s="22"/>
      <c r="E866" s="21"/>
      <c r="F866" s="23"/>
      <c r="G866" s="21"/>
      <c r="H866" s="21"/>
      <c r="I866" s="21"/>
      <c r="J866" s="21"/>
      <c r="K866" s="21"/>
      <c r="L866" s="21"/>
      <c r="M866" s="21"/>
      <c r="N866" s="21"/>
      <c r="O866" s="21"/>
      <c r="P866" s="21"/>
      <c r="Q866" s="21"/>
      <c r="R866" s="134"/>
      <c r="S866" s="134"/>
      <c r="T866" s="134"/>
      <c r="U866" s="134"/>
      <c r="V866" s="134"/>
      <c r="W866" s="134"/>
      <c r="X866" s="134"/>
      <c r="Y866" s="134"/>
      <c r="Z866" s="134"/>
      <c r="AA866" s="134"/>
      <c r="AB866" s="134"/>
      <c r="AC866" s="134"/>
      <c r="AD866" s="134"/>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row>
    <row r="867" spans="1:56" ht="16.5" customHeight="1" x14ac:dyDescent="0.3">
      <c r="A867" s="22"/>
      <c r="B867" s="22"/>
      <c r="C867" s="22"/>
      <c r="D867" s="22"/>
      <c r="E867" s="21"/>
      <c r="F867" s="23"/>
      <c r="G867" s="21"/>
      <c r="H867" s="21"/>
      <c r="I867" s="21"/>
      <c r="J867" s="21"/>
      <c r="K867" s="21"/>
      <c r="L867" s="21"/>
      <c r="M867" s="21"/>
      <c r="N867" s="21"/>
      <c r="O867" s="21"/>
      <c r="P867" s="21"/>
      <c r="Q867" s="21"/>
      <c r="R867" s="134"/>
      <c r="S867" s="134"/>
      <c r="T867" s="134"/>
      <c r="U867" s="134"/>
      <c r="V867" s="134"/>
      <c r="W867" s="134"/>
      <c r="X867" s="134"/>
      <c r="Y867" s="134"/>
      <c r="Z867" s="134"/>
      <c r="AA867" s="134"/>
      <c r="AB867" s="134"/>
      <c r="AC867" s="134"/>
      <c r="AD867" s="134"/>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row>
    <row r="868" spans="1:56" ht="16.5" customHeight="1" x14ac:dyDescent="0.3">
      <c r="A868" s="22"/>
      <c r="B868" s="22"/>
      <c r="C868" s="22"/>
      <c r="D868" s="22"/>
      <c r="E868" s="21"/>
      <c r="F868" s="23"/>
      <c r="G868" s="21"/>
      <c r="H868" s="21"/>
      <c r="I868" s="21"/>
      <c r="J868" s="21"/>
      <c r="K868" s="21"/>
      <c r="L868" s="21"/>
      <c r="M868" s="21"/>
      <c r="N868" s="21"/>
      <c r="O868" s="21"/>
      <c r="P868" s="21"/>
      <c r="Q868" s="21"/>
      <c r="R868" s="134"/>
      <c r="S868" s="134"/>
      <c r="T868" s="134"/>
      <c r="U868" s="134"/>
      <c r="V868" s="134"/>
      <c r="W868" s="134"/>
      <c r="X868" s="134"/>
      <c r="Y868" s="134"/>
      <c r="Z868" s="134"/>
      <c r="AA868" s="134"/>
      <c r="AB868" s="134"/>
      <c r="AC868" s="134"/>
      <c r="AD868" s="134"/>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row>
    <row r="869" spans="1:56" ht="16.5" customHeight="1" x14ac:dyDescent="0.3">
      <c r="A869" s="22"/>
      <c r="B869" s="22"/>
      <c r="C869" s="22"/>
      <c r="D869" s="22"/>
      <c r="E869" s="21"/>
      <c r="F869" s="23"/>
      <c r="G869" s="21"/>
      <c r="H869" s="21"/>
      <c r="I869" s="21"/>
      <c r="J869" s="21"/>
      <c r="K869" s="21"/>
      <c r="L869" s="21"/>
      <c r="M869" s="21"/>
      <c r="N869" s="21"/>
      <c r="O869" s="21"/>
      <c r="P869" s="21"/>
      <c r="Q869" s="21"/>
      <c r="R869" s="134"/>
      <c r="S869" s="134"/>
      <c r="T869" s="134"/>
      <c r="U869" s="134"/>
      <c r="V869" s="134"/>
      <c r="W869" s="134"/>
      <c r="X869" s="134"/>
      <c r="Y869" s="134"/>
      <c r="Z869" s="134"/>
      <c r="AA869" s="134"/>
      <c r="AB869" s="134"/>
      <c r="AC869" s="134"/>
      <c r="AD869" s="134"/>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row>
    <row r="870" spans="1:56" ht="16.5" customHeight="1" x14ac:dyDescent="0.3">
      <c r="A870" s="22"/>
      <c r="B870" s="22"/>
      <c r="C870" s="22"/>
      <c r="D870" s="22"/>
      <c r="E870" s="21"/>
      <c r="F870" s="23"/>
      <c r="G870" s="21"/>
      <c r="H870" s="21"/>
      <c r="I870" s="21"/>
      <c r="J870" s="21"/>
      <c r="K870" s="21"/>
      <c r="L870" s="21"/>
      <c r="M870" s="21"/>
      <c r="N870" s="21"/>
      <c r="O870" s="21"/>
      <c r="P870" s="21"/>
      <c r="Q870" s="21"/>
      <c r="R870" s="134"/>
      <c r="S870" s="134"/>
      <c r="T870" s="134"/>
      <c r="U870" s="134"/>
      <c r="V870" s="134"/>
      <c r="W870" s="134"/>
      <c r="X870" s="134"/>
      <c r="Y870" s="134"/>
      <c r="Z870" s="134"/>
      <c r="AA870" s="134"/>
      <c r="AB870" s="134"/>
      <c r="AC870" s="134"/>
      <c r="AD870" s="134"/>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row>
    <row r="871" spans="1:56" ht="16.5" customHeight="1" x14ac:dyDescent="0.3">
      <c r="A871" s="22"/>
      <c r="B871" s="22"/>
      <c r="C871" s="22"/>
      <c r="D871" s="22"/>
      <c r="E871" s="21"/>
      <c r="F871" s="23"/>
      <c r="G871" s="21"/>
      <c r="H871" s="21"/>
      <c r="I871" s="21"/>
      <c r="J871" s="21"/>
      <c r="K871" s="21"/>
      <c r="L871" s="21"/>
      <c r="M871" s="21"/>
      <c r="N871" s="21"/>
      <c r="O871" s="21"/>
      <c r="P871" s="21"/>
      <c r="Q871" s="21"/>
      <c r="R871" s="134"/>
      <c r="S871" s="134"/>
      <c r="T871" s="134"/>
      <c r="U871" s="134"/>
      <c r="V871" s="134"/>
      <c r="W871" s="134"/>
      <c r="X871" s="134"/>
      <c r="Y871" s="134"/>
      <c r="Z871" s="134"/>
      <c r="AA871" s="134"/>
      <c r="AB871" s="134"/>
      <c r="AC871" s="134"/>
      <c r="AD871" s="134"/>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row>
    <row r="872" spans="1:56" ht="16.5" customHeight="1" x14ac:dyDescent="0.3">
      <c r="A872" s="22"/>
      <c r="B872" s="22"/>
      <c r="C872" s="22"/>
      <c r="D872" s="22"/>
      <c r="E872" s="21"/>
      <c r="F872" s="23"/>
      <c r="G872" s="21"/>
      <c r="H872" s="21"/>
      <c r="I872" s="21"/>
      <c r="J872" s="21"/>
      <c r="K872" s="21"/>
      <c r="L872" s="21"/>
      <c r="M872" s="21"/>
      <c r="N872" s="21"/>
      <c r="O872" s="21"/>
      <c r="P872" s="21"/>
      <c r="Q872" s="21"/>
      <c r="R872" s="134"/>
      <c r="S872" s="134"/>
      <c r="T872" s="134"/>
      <c r="U872" s="134"/>
      <c r="V872" s="134"/>
      <c r="W872" s="134"/>
      <c r="X872" s="134"/>
      <c r="Y872" s="134"/>
      <c r="Z872" s="134"/>
      <c r="AA872" s="134"/>
      <c r="AB872" s="134"/>
      <c r="AC872" s="134"/>
      <c r="AD872" s="134"/>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row>
    <row r="873" spans="1:56" ht="16.5" customHeight="1" x14ac:dyDescent="0.3">
      <c r="A873" s="22"/>
      <c r="B873" s="22"/>
      <c r="C873" s="22"/>
      <c r="D873" s="22"/>
      <c r="E873" s="21"/>
      <c r="F873" s="23"/>
      <c r="G873" s="21"/>
      <c r="H873" s="21"/>
      <c r="I873" s="21"/>
      <c r="J873" s="21"/>
      <c r="K873" s="21"/>
      <c r="L873" s="21"/>
      <c r="M873" s="21"/>
      <c r="N873" s="21"/>
      <c r="O873" s="21"/>
      <c r="P873" s="21"/>
      <c r="Q873" s="21"/>
      <c r="R873" s="134"/>
      <c r="S873" s="134"/>
      <c r="T873" s="134"/>
      <c r="U873" s="134"/>
      <c r="V873" s="134"/>
      <c r="W873" s="134"/>
      <c r="X873" s="134"/>
      <c r="Y873" s="134"/>
      <c r="Z873" s="134"/>
      <c r="AA873" s="134"/>
      <c r="AB873" s="134"/>
      <c r="AC873" s="134"/>
      <c r="AD873" s="134"/>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row>
    <row r="874" spans="1:56" ht="16.5" customHeight="1" x14ac:dyDescent="0.3">
      <c r="A874" s="22"/>
      <c r="B874" s="22"/>
      <c r="C874" s="22"/>
      <c r="D874" s="22"/>
      <c r="E874" s="21"/>
      <c r="F874" s="23"/>
      <c r="G874" s="21"/>
      <c r="H874" s="21"/>
      <c r="I874" s="21"/>
      <c r="J874" s="21"/>
      <c r="K874" s="21"/>
      <c r="L874" s="21"/>
      <c r="M874" s="21"/>
      <c r="N874" s="21"/>
      <c r="O874" s="21"/>
      <c r="P874" s="21"/>
      <c r="Q874" s="21"/>
      <c r="R874" s="134"/>
      <c r="S874" s="134"/>
      <c r="T874" s="134"/>
      <c r="U874" s="134"/>
      <c r="V874" s="134"/>
      <c r="W874" s="134"/>
      <c r="X874" s="134"/>
      <c r="Y874" s="134"/>
      <c r="Z874" s="134"/>
      <c r="AA874" s="134"/>
      <c r="AB874" s="134"/>
      <c r="AC874" s="134"/>
      <c r="AD874" s="134"/>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row>
    <row r="875" spans="1:56" ht="16.5" customHeight="1" x14ac:dyDescent="0.3">
      <c r="A875" s="22"/>
      <c r="B875" s="22"/>
      <c r="C875" s="22"/>
      <c r="D875" s="22"/>
      <c r="E875" s="21"/>
      <c r="F875" s="23"/>
      <c r="G875" s="21"/>
      <c r="H875" s="21"/>
      <c r="I875" s="21"/>
      <c r="J875" s="21"/>
      <c r="K875" s="21"/>
      <c r="L875" s="21"/>
      <c r="M875" s="21"/>
      <c r="N875" s="21"/>
      <c r="O875" s="21"/>
      <c r="P875" s="21"/>
      <c r="Q875" s="21"/>
      <c r="R875" s="134"/>
      <c r="S875" s="134"/>
      <c r="T875" s="134"/>
      <c r="U875" s="134"/>
      <c r="V875" s="134"/>
      <c r="W875" s="134"/>
      <c r="X875" s="134"/>
      <c r="Y875" s="134"/>
      <c r="Z875" s="134"/>
      <c r="AA875" s="134"/>
      <c r="AB875" s="134"/>
      <c r="AC875" s="134"/>
      <c r="AD875" s="134"/>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row>
    <row r="876" spans="1:56" ht="16.5" customHeight="1" x14ac:dyDescent="0.3">
      <c r="A876" s="22"/>
      <c r="B876" s="22"/>
      <c r="C876" s="22"/>
      <c r="D876" s="22"/>
      <c r="E876" s="21"/>
      <c r="F876" s="23"/>
      <c r="G876" s="21"/>
      <c r="H876" s="21"/>
      <c r="I876" s="21"/>
      <c r="J876" s="21"/>
      <c r="K876" s="21"/>
      <c r="L876" s="21"/>
      <c r="M876" s="21"/>
      <c r="N876" s="21"/>
      <c r="O876" s="21"/>
      <c r="P876" s="21"/>
      <c r="Q876" s="21"/>
      <c r="R876" s="134"/>
      <c r="S876" s="134"/>
      <c r="T876" s="134"/>
      <c r="U876" s="134"/>
      <c r="V876" s="134"/>
      <c r="W876" s="134"/>
      <c r="X876" s="134"/>
      <c r="Y876" s="134"/>
      <c r="Z876" s="134"/>
      <c r="AA876" s="134"/>
      <c r="AB876" s="134"/>
      <c r="AC876" s="134"/>
      <c r="AD876" s="134"/>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row>
    <row r="877" spans="1:56" ht="16.5" customHeight="1" x14ac:dyDescent="0.3">
      <c r="A877" s="22"/>
      <c r="B877" s="22"/>
      <c r="C877" s="22"/>
      <c r="D877" s="22"/>
      <c r="E877" s="21"/>
      <c r="F877" s="23"/>
      <c r="G877" s="21"/>
      <c r="H877" s="21"/>
      <c r="I877" s="21"/>
      <c r="J877" s="21"/>
      <c r="K877" s="21"/>
      <c r="L877" s="21"/>
      <c r="M877" s="21"/>
      <c r="N877" s="21"/>
      <c r="O877" s="21"/>
      <c r="P877" s="21"/>
      <c r="Q877" s="21"/>
      <c r="R877" s="134"/>
      <c r="S877" s="134"/>
      <c r="T877" s="134"/>
      <c r="U877" s="134"/>
      <c r="V877" s="134"/>
      <c r="W877" s="134"/>
      <c r="X877" s="134"/>
      <c r="Y877" s="134"/>
      <c r="Z877" s="134"/>
      <c r="AA877" s="134"/>
      <c r="AB877" s="134"/>
      <c r="AC877" s="134"/>
      <c r="AD877" s="134"/>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row>
    <row r="878" spans="1:56" ht="16.5" customHeight="1" x14ac:dyDescent="0.3">
      <c r="A878" s="22"/>
      <c r="B878" s="22"/>
      <c r="C878" s="22"/>
      <c r="D878" s="22"/>
      <c r="E878" s="21"/>
      <c r="F878" s="23"/>
      <c r="G878" s="21"/>
      <c r="H878" s="21"/>
      <c r="I878" s="21"/>
      <c r="J878" s="21"/>
      <c r="K878" s="21"/>
      <c r="L878" s="21"/>
      <c r="M878" s="21"/>
      <c r="N878" s="21"/>
      <c r="O878" s="21"/>
      <c r="P878" s="21"/>
      <c r="Q878" s="21"/>
      <c r="R878" s="134"/>
      <c r="S878" s="134"/>
      <c r="T878" s="134"/>
      <c r="U878" s="134"/>
      <c r="V878" s="134"/>
      <c r="W878" s="134"/>
      <c r="X878" s="134"/>
      <c r="Y878" s="134"/>
      <c r="Z878" s="134"/>
      <c r="AA878" s="134"/>
      <c r="AB878" s="134"/>
      <c r="AC878" s="134"/>
      <c r="AD878" s="134"/>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row>
    <row r="879" spans="1:56" ht="16.5" customHeight="1" x14ac:dyDescent="0.3">
      <c r="A879" s="22"/>
      <c r="B879" s="22"/>
      <c r="C879" s="22"/>
      <c r="D879" s="22"/>
      <c r="E879" s="21"/>
      <c r="F879" s="23"/>
      <c r="G879" s="21"/>
      <c r="H879" s="21"/>
      <c r="I879" s="21"/>
      <c r="J879" s="21"/>
      <c r="K879" s="21"/>
      <c r="L879" s="21"/>
      <c r="M879" s="21"/>
      <c r="N879" s="21"/>
      <c r="O879" s="21"/>
      <c r="P879" s="21"/>
      <c r="Q879" s="21"/>
      <c r="R879" s="134"/>
      <c r="S879" s="134"/>
      <c r="T879" s="134"/>
      <c r="U879" s="134"/>
      <c r="V879" s="134"/>
      <c r="W879" s="134"/>
      <c r="X879" s="134"/>
      <c r="Y879" s="134"/>
      <c r="Z879" s="134"/>
      <c r="AA879" s="134"/>
      <c r="AB879" s="134"/>
      <c r="AC879" s="134"/>
      <c r="AD879" s="134"/>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row>
    <row r="880" spans="1:56" ht="16.5" customHeight="1" x14ac:dyDescent="0.3">
      <c r="A880" s="22"/>
      <c r="B880" s="22"/>
      <c r="C880" s="22"/>
      <c r="D880" s="22"/>
      <c r="E880" s="21"/>
      <c r="F880" s="23"/>
      <c r="G880" s="21"/>
      <c r="H880" s="21"/>
      <c r="I880" s="21"/>
      <c r="J880" s="21"/>
      <c r="K880" s="21"/>
      <c r="L880" s="21"/>
      <c r="M880" s="21"/>
      <c r="N880" s="21"/>
      <c r="O880" s="21"/>
      <c r="P880" s="21"/>
      <c r="Q880" s="21"/>
      <c r="R880" s="134"/>
      <c r="S880" s="134"/>
      <c r="T880" s="134"/>
      <c r="U880" s="134"/>
      <c r="V880" s="134"/>
      <c r="W880" s="134"/>
      <c r="X880" s="134"/>
      <c r="Y880" s="134"/>
      <c r="Z880" s="134"/>
      <c r="AA880" s="134"/>
      <c r="AB880" s="134"/>
      <c r="AC880" s="134"/>
      <c r="AD880" s="134"/>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row>
    <row r="881" spans="1:56" ht="16.5" customHeight="1" x14ac:dyDescent="0.3">
      <c r="A881" s="22"/>
      <c r="B881" s="22"/>
      <c r="C881" s="22"/>
      <c r="D881" s="22"/>
      <c r="E881" s="21"/>
      <c r="F881" s="23"/>
      <c r="G881" s="21"/>
      <c r="H881" s="21"/>
      <c r="I881" s="21"/>
      <c r="J881" s="21"/>
      <c r="K881" s="21"/>
      <c r="L881" s="21"/>
      <c r="M881" s="21"/>
      <c r="N881" s="21"/>
      <c r="O881" s="21"/>
      <c r="P881" s="21"/>
      <c r="Q881" s="21"/>
      <c r="R881" s="134"/>
      <c r="S881" s="134"/>
      <c r="T881" s="134"/>
      <c r="U881" s="134"/>
      <c r="V881" s="134"/>
      <c r="W881" s="134"/>
      <c r="X881" s="134"/>
      <c r="Y881" s="134"/>
      <c r="Z881" s="134"/>
      <c r="AA881" s="134"/>
      <c r="AB881" s="134"/>
      <c r="AC881" s="134"/>
      <c r="AD881" s="134"/>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row>
    <row r="882" spans="1:56" ht="16.5" customHeight="1" x14ac:dyDescent="0.3">
      <c r="A882" s="22"/>
      <c r="B882" s="22"/>
      <c r="C882" s="22"/>
      <c r="D882" s="22"/>
      <c r="E882" s="21"/>
      <c r="F882" s="23"/>
      <c r="G882" s="21"/>
      <c r="H882" s="21"/>
      <c r="I882" s="21"/>
      <c r="J882" s="21"/>
      <c r="K882" s="21"/>
      <c r="L882" s="21"/>
      <c r="M882" s="21"/>
      <c r="N882" s="21"/>
      <c r="O882" s="21"/>
      <c r="P882" s="21"/>
      <c r="Q882" s="21"/>
      <c r="R882" s="134"/>
      <c r="S882" s="134"/>
      <c r="T882" s="134"/>
      <c r="U882" s="134"/>
      <c r="V882" s="134"/>
      <c r="W882" s="134"/>
      <c r="X882" s="134"/>
      <c r="Y882" s="134"/>
      <c r="Z882" s="134"/>
      <c r="AA882" s="134"/>
      <c r="AB882" s="134"/>
      <c r="AC882" s="134"/>
      <c r="AD882" s="134"/>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row>
    <row r="883" spans="1:56" ht="16.5" customHeight="1" x14ac:dyDescent="0.3">
      <c r="A883" s="22"/>
      <c r="B883" s="22"/>
      <c r="C883" s="22"/>
      <c r="D883" s="22"/>
      <c r="E883" s="21"/>
      <c r="F883" s="23"/>
      <c r="G883" s="21"/>
      <c r="H883" s="21"/>
      <c r="I883" s="21"/>
      <c r="J883" s="21"/>
      <c r="K883" s="21"/>
      <c r="L883" s="21"/>
      <c r="M883" s="21"/>
      <c r="N883" s="21"/>
      <c r="O883" s="21"/>
      <c r="P883" s="21"/>
      <c r="Q883" s="21"/>
      <c r="R883" s="134"/>
      <c r="S883" s="134"/>
      <c r="T883" s="134"/>
      <c r="U883" s="134"/>
      <c r="V883" s="134"/>
      <c r="W883" s="134"/>
      <c r="X883" s="134"/>
      <c r="Y883" s="134"/>
      <c r="Z883" s="134"/>
      <c r="AA883" s="134"/>
      <c r="AB883" s="134"/>
      <c r="AC883" s="134"/>
      <c r="AD883" s="134"/>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row>
    <row r="884" spans="1:56" ht="16.5" customHeight="1" x14ac:dyDescent="0.3">
      <c r="A884" s="22"/>
      <c r="B884" s="22"/>
      <c r="C884" s="22"/>
      <c r="D884" s="22"/>
      <c r="E884" s="21"/>
      <c r="F884" s="23"/>
      <c r="G884" s="21"/>
      <c r="H884" s="21"/>
      <c r="I884" s="21"/>
      <c r="J884" s="21"/>
      <c r="K884" s="21"/>
      <c r="L884" s="21"/>
      <c r="M884" s="21"/>
      <c r="N884" s="21"/>
      <c r="O884" s="21"/>
      <c r="P884" s="21"/>
      <c r="Q884" s="21"/>
      <c r="R884" s="134"/>
      <c r="S884" s="134"/>
      <c r="T884" s="134"/>
      <c r="U884" s="134"/>
      <c r="V884" s="134"/>
      <c r="W884" s="134"/>
      <c r="X884" s="134"/>
      <c r="Y884" s="134"/>
      <c r="Z884" s="134"/>
      <c r="AA884" s="134"/>
      <c r="AB884" s="134"/>
      <c r="AC884" s="134"/>
      <c r="AD884" s="134"/>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row>
    <row r="885" spans="1:56" ht="16.5" customHeight="1" x14ac:dyDescent="0.3">
      <c r="A885" s="22"/>
      <c r="B885" s="22"/>
      <c r="C885" s="22"/>
      <c r="D885" s="22"/>
      <c r="E885" s="21"/>
      <c r="F885" s="23"/>
      <c r="G885" s="21"/>
      <c r="H885" s="21"/>
      <c r="I885" s="21"/>
      <c r="J885" s="21"/>
      <c r="K885" s="21"/>
      <c r="L885" s="21"/>
      <c r="M885" s="21"/>
      <c r="N885" s="21"/>
      <c r="O885" s="21"/>
      <c r="P885" s="21"/>
      <c r="Q885" s="21"/>
      <c r="R885" s="134"/>
      <c r="S885" s="134"/>
      <c r="T885" s="134"/>
      <c r="U885" s="134"/>
      <c r="V885" s="134"/>
      <c r="W885" s="134"/>
      <c r="X885" s="134"/>
      <c r="Y885" s="134"/>
      <c r="Z885" s="134"/>
      <c r="AA885" s="134"/>
      <c r="AB885" s="134"/>
      <c r="AC885" s="134"/>
      <c r="AD885" s="134"/>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row>
    <row r="886" spans="1:56" ht="16.5" customHeight="1" x14ac:dyDescent="0.3">
      <c r="A886" s="22"/>
      <c r="B886" s="22"/>
      <c r="C886" s="22"/>
      <c r="D886" s="22"/>
      <c r="E886" s="21"/>
      <c r="F886" s="23"/>
      <c r="G886" s="21"/>
      <c r="H886" s="21"/>
      <c r="I886" s="21"/>
      <c r="J886" s="21"/>
      <c r="K886" s="21"/>
      <c r="L886" s="21"/>
      <c r="M886" s="21"/>
      <c r="N886" s="21"/>
      <c r="O886" s="21"/>
      <c r="P886" s="21"/>
      <c r="Q886" s="21"/>
      <c r="R886" s="134"/>
      <c r="S886" s="134"/>
      <c r="T886" s="134"/>
      <c r="U886" s="134"/>
      <c r="V886" s="134"/>
      <c r="W886" s="134"/>
      <c r="X886" s="134"/>
      <c r="Y886" s="134"/>
      <c r="Z886" s="134"/>
      <c r="AA886" s="134"/>
      <c r="AB886" s="134"/>
      <c r="AC886" s="134"/>
      <c r="AD886" s="134"/>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row>
    <row r="887" spans="1:56" ht="16.5" customHeight="1" x14ac:dyDescent="0.3">
      <c r="A887" s="22"/>
      <c r="B887" s="22"/>
      <c r="C887" s="22"/>
      <c r="D887" s="22"/>
      <c r="E887" s="21"/>
      <c r="F887" s="23"/>
      <c r="G887" s="21"/>
      <c r="H887" s="21"/>
      <c r="I887" s="21"/>
      <c r="J887" s="21"/>
      <c r="K887" s="21"/>
      <c r="L887" s="21"/>
      <c r="M887" s="21"/>
      <c r="N887" s="21"/>
      <c r="O887" s="21"/>
      <c r="P887" s="21"/>
      <c r="Q887" s="21"/>
      <c r="R887" s="134"/>
      <c r="S887" s="134"/>
      <c r="T887" s="134"/>
      <c r="U887" s="134"/>
      <c r="V887" s="134"/>
      <c r="W887" s="134"/>
      <c r="X887" s="134"/>
      <c r="Y887" s="134"/>
      <c r="Z887" s="134"/>
      <c r="AA887" s="134"/>
      <c r="AB887" s="134"/>
      <c r="AC887" s="134"/>
      <c r="AD887" s="134"/>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row>
    <row r="888" spans="1:56" ht="16.5" customHeight="1" x14ac:dyDescent="0.3">
      <c r="A888" s="22"/>
      <c r="B888" s="22"/>
      <c r="C888" s="22"/>
      <c r="D888" s="22"/>
      <c r="E888" s="21"/>
      <c r="F888" s="23"/>
      <c r="G888" s="21"/>
      <c r="H888" s="21"/>
      <c r="I888" s="21"/>
      <c r="J888" s="21"/>
      <c r="K888" s="21"/>
      <c r="L888" s="21"/>
      <c r="M888" s="21"/>
      <c r="N888" s="21"/>
      <c r="O888" s="21"/>
      <c r="P888" s="21"/>
      <c r="Q888" s="21"/>
      <c r="R888" s="134"/>
      <c r="S888" s="134"/>
      <c r="T888" s="134"/>
      <c r="U888" s="134"/>
      <c r="V888" s="134"/>
      <c r="W888" s="134"/>
      <c r="X888" s="134"/>
      <c r="Y888" s="134"/>
      <c r="Z888" s="134"/>
      <c r="AA888" s="134"/>
      <c r="AB888" s="134"/>
      <c r="AC888" s="134"/>
      <c r="AD888" s="134"/>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row>
    <row r="889" spans="1:56" ht="16.5" customHeight="1" x14ac:dyDescent="0.3">
      <c r="A889" s="22"/>
      <c r="B889" s="22"/>
      <c r="C889" s="22"/>
      <c r="D889" s="22"/>
      <c r="E889" s="21"/>
      <c r="F889" s="23"/>
      <c r="G889" s="21"/>
      <c r="H889" s="21"/>
      <c r="I889" s="21"/>
      <c r="J889" s="21"/>
      <c r="K889" s="21"/>
      <c r="L889" s="21"/>
      <c r="M889" s="21"/>
      <c r="N889" s="21"/>
      <c r="O889" s="21"/>
      <c r="P889" s="21"/>
      <c r="Q889" s="21"/>
      <c r="R889" s="134"/>
      <c r="S889" s="134"/>
      <c r="T889" s="134"/>
      <c r="U889" s="134"/>
      <c r="V889" s="134"/>
      <c r="W889" s="134"/>
      <c r="X889" s="134"/>
      <c r="Y889" s="134"/>
      <c r="Z889" s="134"/>
      <c r="AA889" s="134"/>
      <c r="AB889" s="134"/>
      <c r="AC889" s="134"/>
      <c r="AD889" s="134"/>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row>
    <row r="890" spans="1:56" ht="16.5" customHeight="1" x14ac:dyDescent="0.3">
      <c r="A890" s="22"/>
      <c r="B890" s="22"/>
      <c r="C890" s="22"/>
      <c r="D890" s="22"/>
      <c r="E890" s="21"/>
      <c r="F890" s="23"/>
      <c r="G890" s="21"/>
      <c r="H890" s="21"/>
      <c r="I890" s="21"/>
      <c r="J890" s="21"/>
      <c r="K890" s="21"/>
      <c r="L890" s="21"/>
      <c r="M890" s="21"/>
      <c r="N890" s="21"/>
      <c r="O890" s="21"/>
      <c r="P890" s="21"/>
      <c r="Q890" s="21"/>
      <c r="R890" s="134"/>
      <c r="S890" s="134"/>
      <c r="T890" s="134"/>
      <c r="U890" s="134"/>
      <c r="V890" s="134"/>
      <c r="W890" s="134"/>
      <c r="X890" s="134"/>
      <c r="Y890" s="134"/>
      <c r="Z890" s="134"/>
      <c r="AA890" s="134"/>
      <c r="AB890" s="134"/>
      <c r="AC890" s="134"/>
      <c r="AD890" s="134"/>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row>
    <row r="891" spans="1:56" ht="16.5" customHeight="1" x14ac:dyDescent="0.3">
      <c r="A891" s="22"/>
      <c r="B891" s="22"/>
      <c r="C891" s="22"/>
      <c r="D891" s="22"/>
      <c r="E891" s="21"/>
      <c r="F891" s="23"/>
      <c r="G891" s="21"/>
      <c r="H891" s="21"/>
      <c r="I891" s="21"/>
      <c r="J891" s="21"/>
      <c r="K891" s="21"/>
      <c r="L891" s="21"/>
      <c r="M891" s="21"/>
      <c r="N891" s="21"/>
      <c r="O891" s="21"/>
      <c r="P891" s="21"/>
      <c r="Q891" s="21"/>
      <c r="R891" s="134"/>
      <c r="S891" s="134"/>
      <c r="T891" s="134"/>
      <c r="U891" s="134"/>
      <c r="V891" s="134"/>
      <c r="W891" s="134"/>
      <c r="X891" s="134"/>
      <c r="Y891" s="134"/>
      <c r="Z891" s="134"/>
      <c r="AA891" s="134"/>
      <c r="AB891" s="134"/>
      <c r="AC891" s="134"/>
      <c r="AD891" s="134"/>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row>
    <row r="892" spans="1:56" ht="16.5" customHeight="1" x14ac:dyDescent="0.3">
      <c r="A892" s="22"/>
      <c r="B892" s="22"/>
      <c r="C892" s="22"/>
      <c r="D892" s="22"/>
      <c r="E892" s="21"/>
      <c r="F892" s="23"/>
      <c r="G892" s="21"/>
      <c r="H892" s="21"/>
      <c r="I892" s="21"/>
      <c r="J892" s="21"/>
      <c r="K892" s="21"/>
      <c r="L892" s="21"/>
      <c r="M892" s="21"/>
      <c r="N892" s="21"/>
      <c r="O892" s="21"/>
      <c r="P892" s="21"/>
      <c r="Q892" s="21"/>
      <c r="R892" s="134"/>
      <c r="S892" s="134"/>
      <c r="T892" s="134"/>
      <c r="U892" s="134"/>
      <c r="V892" s="134"/>
      <c r="W892" s="134"/>
      <c r="X892" s="134"/>
      <c r="Y892" s="134"/>
      <c r="Z892" s="134"/>
      <c r="AA892" s="134"/>
      <c r="AB892" s="134"/>
      <c r="AC892" s="134"/>
      <c r="AD892" s="134"/>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row>
    <row r="893" spans="1:56" ht="16.5" customHeight="1" x14ac:dyDescent="0.3">
      <c r="A893" s="22"/>
      <c r="B893" s="22"/>
      <c r="C893" s="22"/>
      <c r="D893" s="22"/>
      <c r="E893" s="21"/>
      <c r="F893" s="23"/>
      <c r="G893" s="21"/>
      <c r="H893" s="21"/>
      <c r="I893" s="21"/>
      <c r="J893" s="21"/>
      <c r="K893" s="21"/>
      <c r="L893" s="21"/>
      <c r="M893" s="21"/>
      <c r="N893" s="21"/>
      <c r="O893" s="21"/>
      <c r="P893" s="21"/>
      <c r="Q893" s="21"/>
      <c r="R893" s="134"/>
      <c r="S893" s="134"/>
      <c r="T893" s="134"/>
      <c r="U893" s="134"/>
      <c r="V893" s="134"/>
      <c r="W893" s="134"/>
      <c r="X893" s="134"/>
      <c r="Y893" s="134"/>
      <c r="Z893" s="134"/>
      <c r="AA893" s="134"/>
      <c r="AB893" s="134"/>
      <c r="AC893" s="134"/>
      <c r="AD893" s="134"/>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row>
    <row r="894" spans="1:56" ht="16.5" customHeight="1" x14ac:dyDescent="0.3">
      <c r="A894" s="22"/>
      <c r="B894" s="22"/>
      <c r="C894" s="22"/>
      <c r="D894" s="22"/>
      <c r="E894" s="21"/>
      <c r="F894" s="23"/>
      <c r="G894" s="21"/>
      <c r="H894" s="21"/>
      <c r="I894" s="21"/>
      <c r="J894" s="21"/>
      <c r="K894" s="21"/>
      <c r="L894" s="21"/>
      <c r="M894" s="21"/>
      <c r="N894" s="21"/>
      <c r="O894" s="21"/>
      <c r="P894" s="21"/>
      <c r="Q894" s="21"/>
      <c r="R894" s="134"/>
      <c r="S894" s="134"/>
      <c r="T894" s="134"/>
      <c r="U894" s="134"/>
      <c r="V894" s="134"/>
      <c r="W894" s="134"/>
      <c r="X894" s="134"/>
      <c r="Y894" s="134"/>
      <c r="Z894" s="134"/>
      <c r="AA894" s="134"/>
      <c r="AB894" s="134"/>
      <c r="AC894" s="134"/>
      <c r="AD894" s="134"/>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row>
    <row r="895" spans="1:56" ht="16.5" customHeight="1" x14ac:dyDescent="0.3">
      <c r="A895" s="22"/>
      <c r="B895" s="22"/>
      <c r="C895" s="22"/>
      <c r="D895" s="22"/>
      <c r="E895" s="21"/>
      <c r="F895" s="23"/>
      <c r="G895" s="21"/>
      <c r="H895" s="21"/>
      <c r="I895" s="21"/>
      <c r="J895" s="21"/>
      <c r="K895" s="21"/>
      <c r="L895" s="21"/>
      <c r="M895" s="21"/>
      <c r="N895" s="21"/>
      <c r="O895" s="21"/>
      <c r="P895" s="21"/>
      <c r="Q895" s="21"/>
      <c r="R895" s="134"/>
      <c r="S895" s="134"/>
      <c r="T895" s="134"/>
      <c r="U895" s="134"/>
      <c r="V895" s="134"/>
      <c r="W895" s="134"/>
      <c r="X895" s="134"/>
      <c r="Y895" s="134"/>
      <c r="Z895" s="134"/>
      <c r="AA895" s="134"/>
      <c r="AB895" s="134"/>
      <c r="AC895" s="134"/>
      <c r="AD895" s="134"/>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row>
    <row r="896" spans="1:56" ht="16.5" customHeight="1" x14ac:dyDescent="0.3">
      <c r="A896" s="22"/>
      <c r="B896" s="22"/>
      <c r="C896" s="22"/>
      <c r="D896" s="22"/>
      <c r="E896" s="21"/>
      <c r="F896" s="23"/>
      <c r="G896" s="21"/>
      <c r="H896" s="21"/>
      <c r="I896" s="21"/>
      <c r="J896" s="21"/>
      <c r="K896" s="21"/>
      <c r="L896" s="21"/>
      <c r="M896" s="21"/>
      <c r="N896" s="21"/>
      <c r="O896" s="21"/>
      <c r="P896" s="21"/>
      <c r="Q896" s="21"/>
      <c r="R896" s="134"/>
      <c r="S896" s="134"/>
      <c r="T896" s="134"/>
      <c r="U896" s="134"/>
      <c r="V896" s="134"/>
      <c r="W896" s="134"/>
      <c r="X896" s="134"/>
      <c r="Y896" s="134"/>
      <c r="Z896" s="134"/>
      <c r="AA896" s="134"/>
      <c r="AB896" s="134"/>
      <c r="AC896" s="134"/>
      <c r="AD896" s="134"/>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row>
    <row r="897" spans="1:56" ht="16.5" customHeight="1" x14ac:dyDescent="0.3">
      <c r="A897" s="22"/>
      <c r="B897" s="22"/>
      <c r="C897" s="22"/>
      <c r="D897" s="22"/>
      <c r="E897" s="21"/>
      <c r="F897" s="23"/>
      <c r="G897" s="21"/>
      <c r="H897" s="21"/>
      <c r="I897" s="21"/>
      <c r="J897" s="21"/>
      <c r="K897" s="21"/>
      <c r="L897" s="21"/>
      <c r="M897" s="21"/>
      <c r="N897" s="21"/>
      <c r="O897" s="21"/>
      <c r="P897" s="21"/>
      <c r="Q897" s="21"/>
      <c r="R897" s="134"/>
      <c r="S897" s="134"/>
      <c r="T897" s="134"/>
      <c r="U897" s="134"/>
      <c r="V897" s="134"/>
      <c r="W897" s="134"/>
      <c r="X897" s="134"/>
      <c r="Y897" s="134"/>
      <c r="Z897" s="134"/>
      <c r="AA897" s="134"/>
      <c r="AB897" s="134"/>
      <c r="AC897" s="134"/>
      <c r="AD897" s="134"/>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row>
    <row r="898" spans="1:56" ht="16.5" customHeight="1" x14ac:dyDescent="0.3">
      <c r="A898" s="22"/>
      <c r="B898" s="22"/>
      <c r="C898" s="22"/>
      <c r="D898" s="22"/>
      <c r="E898" s="21"/>
      <c r="F898" s="23"/>
      <c r="G898" s="21"/>
      <c r="H898" s="21"/>
      <c r="I898" s="21"/>
      <c r="J898" s="21"/>
      <c r="K898" s="21"/>
      <c r="L898" s="21"/>
      <c r="M898" s="21"/>
      <c r="N898" s="21"/>
      <c r="O898" s="21"/>
      <c r="P898" s="21"/>
      <c r="Q898" s="21"/>
      <c r="R898" s="134"/>
      <c r="S898" s="134"/>
      <c r="T898" s="134"/>
      <c r="U898" s="134"/>
      <c r="V898" s="134"/>
      <c r="W898" s="134"/>
      <c r="X898" s="134"/>
      <c r="Y898" s="134"/>
      <c r="Z898" s="134"/>
      <c r="AA898" s="134"/>
      <c r="AB898" s="134"/>
      <c r="AC898" s="134"/>
      <c r="AD898" s="134"/>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row>
    <row r="899" spans="1:56" ht="16.5" customHeight="1" x14ac:dyDescent="0.3">
      <c r="A899" s="22"/>
      <c r="B899" s="22"/>
      <c r="C899" s="22"/>
      <c r="D899" s="22"/>
      <c r="E899" s="21"/>
      <c r="F899" s="23"/>
      <c r="G899" s="21"/>
      <c r="H899" s="21"/>
      <c r="I899" s="21"/>
      <c r="J899" s="21"/>
      <c r="K899" s="21"/>
      <c r="L899" s="21"/>
      <c r="M899" s="21"/>
      <c r="N899" s="21"/>
      <c r="O899" s="21"/>
      <c r="P899" s="21"/>
      <c r="Q899" s="21"/>
      <c r="R899" s="134"/>
      <c r="S899" s="134"/>
      <c r="T899" s="134"/>
      <c r="U899" s="134"/>
      <c r="V899" s="134"/>
      <c r="W899" s="134"/>
      <c r="X899" s="134"/>
      <c r="Y899" s="134"/>
      <c r="Z899" s="134"/>
      <c r="AA899" s="134"/>
      <c r="AB899" s="134"/>
      <c r="AC899" s="134"/>
      <c r="AD899" s="134"/>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row>
    <row r="900" spans="1:56" ht="16.5" customHeight="1" x14ac:dyDescent="0.3">
      <c r="A900" s="22"/>
      <c r="B900" s="22"/>
      <c r="C900" s="22"/>
      <c r="D900" s="22"/>
      <c r="E900" s="21"/>
      <c r="F900" s="23"/>
      <c r="G900" s="21"/>
      <c r="H900" s="21"/>
      <c r="I900" s="21"/>
      <c r="J900" s="21"/>
      <c r="K900" s="21"/>
      <c r="L900" s="21"/>
      <c r="M900" s="21"/>
      <c r="N900" s="21"/>
      <c r="O900" s="21"/>
      <c r="P900" s="21"/>
      <c r="Q900" s="21"/>
      <c r="R900" s="134"/>
      <c r="S900" s="134"/>
      <c r="T900" s="134"/>
      <c r="U900" s="134"/>
      <c r="V900" s="134"/>
      <c r="W900" s="134"/>
      <c r="X900" s="134"/>
      <c r="Y900" s="134"/>
      <c r="Z900" s="134"/>
      <c r="AA900" s="134"/>
      <c r="AB900" s="134"/>
      <c r="AC900" s="134"/>
      <c r="AD900" s="134"/>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row>
    <row r="901" spans="1:56" ht="16.5" customHeight="1" x14ac:dyDescent="0.3">
      <c r="A901" s="22"/>
      <c r="B901" s="22"/>
      <c r="C901" s="22"/>
      <c r="D901" s="22"/>
      <c r="E901" s="21"/>
      <c r="F901" s="23"/>
      <c r="G901" s="21"/>
      <c r="H901" s="21"/>
      <c r="I901" s="21"/>
      <c r="J901" s="21"/>
      <c r="K901" s="21"/>
      <c r="L901" s="21"/>
      <c r="M901" s="21"/>
      <c r="N901" s="21"/>
      <c r="O901" s="21"/>
      <c r="P901" s="21"/>
      <c r="Q901" s="21"/>
      <c r="R901" s="134"/>
      <c r="S901" s="134"/>
      <c r="T901" s="134"/>
      <c r="U901" s="134"/>
      <c r="V901" s="134"/>
      <c r="W901" s="134"/>
      <c r="X901" s="134"/>
      <c r="Y901" s="134"/>
      <c r="Z901" s="134"/>
      <c r="AA901" s="134"/>
      <c r="AB901" s="134"/>
      <c r="AC901" s="134"/>
      <c r="AD901" s="134"/>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row>
    <row r="902" spans="1:56" ht="16.5" customHeight="1" x14ac:dyDescent="0.3">
      <c r="A902" s="22"/>
      <c r="B902" s="22"/>
      <c r="C902" s="22"/>
      <c r="D902" s="22"/>
      <c r="E902" s="21"/>
      <c r="F902" s="23"/>
      <c r="G902" s="21"/>
      <c r="H902" s="21"/>
      <c r="I902" s="21"/>
      <c r="J902" s="21"/>
      <c r="K902" s="21"/>
      <c r="L902" s="21"/>
      <c r="M902" s="21"/>
      <c r="N902" s="21"/>
      <c r="O902" s="21"/>
      <c r="P902" s="21"/>
      <c r="Q902" s="21"/>
      <c r="R902" s="134"/>
      <c r="S902" s="134"/>
      <c r="T902" s="134"/>
      <c r="U902" s="134"/>
      <c r="V902" s="134"/>
      <c r="W902" s="134"/>
      <c r="X902" s="134"/>
      <c r="Y902" s="134"/>
      <c r="Z902" s="134"/>
      <c r="AA902" s="134"/>
      <c r="AB902" s="134"/>
      <c r="AC902" s="134"/>
      <c r="AD902" s="134"/>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row>
    <row r="903" spans="1:56" ht="16.5" customHeight="1" x14ac:dyDescent="0.3">
      <c r="A903" s="22"/>
      <c r="B903" s="22"/>
      <c r="C903" s="22"/>
      <c r="D903" s="22"/>
      <c r="E903" s="21"/>
      <c r="F903" s="23"/>
      <c r="G903" s="21"/>
      <c r="H903" s="21"/>
      <c r="I903" s="21"/>
      <c r="J903" s="21"/>
      <c r="K903" s="21"/>
      <c r="L903" s="21"/>
      <c r="M903" s="21"/>
      <c r="N903" s="21"/>
      <c r="O903" s="21"/>
      <c r="P903" s="21"/>
      <c r="Q903" s="21"/>
      <c r="R903" s="134"/>
      <c r="S903" s="134"/>
      <c r="T903" s="134"/>
      <c r="U903" s="134"/>
      <c r="V903" s="134"/>
      <c r="W903" s="134"/>
      <c r="X903" s="134"/>
      <c r="Y903" s="134"/>
      <c r="Z903" s="134"/>
      <c r="AA903" s="134"/>
      <c r="AB903" s="134"/>
      <c r="AC903" s="134"/>
      <c r="AD903" s="134"/>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row>
    <row r="904" spans="1:56" ht="16.5" customHeight="1" x14ac:dyDescent="0.3">
      <c r="A904" s="22"/>
      <c r="B904" s="22"/>
      <c r="C904" s="22"/>
      <c r="D904" s="22"/>
      <c r="E904" s="21"/>
      <c r="F904" s="23"/>
      <c r="G904" s="21"/>
      <c r="H904" s="21"/>
      <c r="I904" s="21"/>
      <c r="J904" s="21"/>
      <c r="K904" s="21"/>
      <c r="L904" s="21"/>
      <c r="M904" s="21"/>
      <c r="N904" s="21"/>
      <c r="O904" s="21"/>
      <c r="P904" s="21"/>
      <c r="Q904" s="21"/>
      <c r="R904" s="134"/>
      <c r="S904" s="134"/>
      <c r="T904" s="134"/>
      <c r="U904" s="134"/>
      <c r="V904" s="134"/>
      <c r="W904" s="134"/>
      <c r="X904" s="134"/>
      <c r="Y904" s="134"/>
      <c r="Z904" s="134"/>
      <c r="AA904" s="134"/>
      <c r="AB904" s="134"/>
      <c r="AC904" s="134"/>
      <c r="AD904" s="134"/>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row>
    <row r="905" spans="1:56" ht="16.5" customHeight="1" x14ac:dyDescent="0.3">
      <c r="A905" s="22"/>
      <c r="B905" s="22"/>
      <c r="C905" s="22"/>
      <c r="D905" s="22"/>
      <c r="E905" s="21"/>
      <c r="F905" s="23"/>
      <c r="G905" s="21"/>
      <c r="H905" s="21"/>
      <c r="I905" s="21"/>
      <c r="J905" s="21"/>
      <c r="K905" s="21"/>
      <c r="L905" s="21"/>
      <c r="M905" s="21"/>
      <c r="N905" s="21"/>
      <c r="O905" s="21"/>
      <c r="P905" s="21"/>
      <c r="Q905" s="21"/>
      <c r="R905" s="134"/>
      <c r="S905" s="134"/>
      <c r="T905" s="134"/>
      <c r="U905" s="134"/>
      <c r="V905" s="134"/>
      <c r="W905" s="134"/>
      <c r="X905" s="134"/>
      <c r="Y905" s="134"/>
      <c r="Z905" s="134"/>
      <c r="AA905" s="134"/>
      <c r="AB905" s="134"/>
      <c r="AC905" s="134"/>
      <c r="AD905" s="134"/>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row>
    <row r="906" spans="1:56" ht="16.5" customHeight="1" x14ac:dyDescent="0.3">
      <c r="A906" s="22"/>
      <c r="B906" s="22"/>
      <c r="C906" s="22"/>
      <c r="D906" s="22"/>
      <c r="E906" s="21"/>
      <c r="F906" s="23"/>
      <c r="G906" s="21"/>
      <c r="H906" s="21"/>
      <c r="I906" s="21"/>
      <c r="J906" s="21"/>
      <c r="K906" s="21"/>
      <c r="L906" s="21"/>
      <c r="M906" s="21"/>
      <c r="N906" s="21"/>
      <c r="O906" s="21"/>
      <c r="P906" s="21"/>
      <c r="Q906" s="21"/>
      <c r="R906" s="134"/>
      <c r="S906" s="134"/>
      <c r="T906" s="134"/>
      <c r="U906" s="134"/>
      <c r="V906" s="134"/>
      <c r="W906" s="134"/>
      <c r="X906" s="134"/>
      <c r="Y906" s="134"/>
      <c r="Z906" s="134"/>
      <c r="AA906" s="134"/>
      <c r="AB906" s="134"/>
      <c r="AC906" s="134"/>
      <c r="AD906" s="134"/>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row>
    <row r="907" spans="1:56" ht="16.5" customHeight="1" x14ac:dyDescent="0.3">
      <c r="A907" s="22"/>
      <c r="B907" s="22"/>
      <c r="C907" s="22"/>
      <c r="D907" s="22"/>
      <c r="E907" s="21"/>
      <c r="F907" s="23"/>
      <c r="G907" s="21"/>
      <c r="H907" s="21"/>
      <c r="I907" s="21"/>
      <c r="J907" s="21"/>
      <c r="K907" s="21"/>
      <c r="L907" s="21"/>
      <c r="M907" s="21"/>
      <c r="N907" s="21"/>
      <c r="O907" s="21"/>
      <c r="P907" s="21"/>
      <c r="Q907" s="21"/>
      <c r="R907" s="134"/>
      <c r="S907" s="134"/>
      <c r="T907" s="134"/>
      <c r="U907" s="134"/>
      <c r="V907" s="134"/>
      <c r="W907" s="134"/>
      <c r="X907" s="134"/>
      <c r="Y907" s="134"/>
      <c r="Z907" s="134"/>
      <c r="AA907" s="134"/>
      <c r="AB907" s="134"/>
      <c r="AC907" s="134"/>
      <c r="AD907" s="134"/>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row>
    <row r="908" spans="1:56" ht="16.5" customHeight="1" x14ac:dyDescent="0.3">
      <c r="A908" s="22"/>
      <c r="B908" s="22"/>
      <c r="C908" s="22"/>
      <c r="D908" s="22"/>
      <c r="E908" s="21"/>
      <c r="F908" s="23"/>
      <c r="G908" s="21"/>
      <c r="H908" s="21"/>
      <c r="I908" s="21"/>
      <c r="J908" s="21"/>
      <c r="K908" s="21"/>
      <c r="L908" s="21"/>
      <c r="M908" s="21"/>
      <c r="N908" s="21"/>
      <c r="O908" s="21"/>
      <c r="P908" s="21"/>
      <c r="Q908" s="21"/>
      <c r="R908" s="134"/>
      <c r="S908" s="134"/>
      <c r="T908" s="134"/>
      <c r="U908" s="134"/>
      <c r="V908" s="134"/>
      <c r="W908" s="134"/>
      <c r="X908" s="134"/>
      <c r="Y908" s="134"/>
      <c r="Z908" s="134"/>
      <c r="AA908" s="134"/>
      <c r="AB908" s="134"/>
      <c r="AC908" s="134"/>
      <c r="AD908" s="134"/>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row>
    <row r="909" spans="1:56" ht="16.5" customHeight="1" x14ac:dyDescent="0.3">
      <c r="A909" s="22"/>
      <c r="B909" s="22"/>
      <c r="C909" s="22"/>
      <c r="D909" s="22"/>
      <c r="E909" s="21"/>
      <c r="F909" s="23"/>
      <c r="G909" s="21"/>
      <c r="H909" s="21"/>
      <c r="I909" s="21"/>
      <c r="J909" s="21"/>
      <c r="K909" s="21"/>
      <c r="L909" s="21"/>
      <c r="M909" s="21"/>
      <c r="N909" s="21"/>
      <c r="O909" s="21"/>
      <c r="P909" s="21"/>
      <c r="Q909" s="21"/>
      <c r="R909" s="134"/>
      <c r="S909" s="134"/>
      <c r="T909" s="134"/>
      <c r="U909" s="134"/>
      <c r="V909" s="134"/>
      <c r="W909" s="134"/>
      <c r="X909" s="134"/>
      <c r="Y909" s="134"/>
      <c r="Z909" s="134"/>
      <c r="AA909" s="134"/>
      <c r="AB909" s="134"/>
      <c r="AC909" s="134"/>
      <c r="AD909" s="134"/>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row>
    <row r="910" spans="1:56" ht="16.5" customHeight="1" x14ac:dyDescent="0.3">
      <c r="A910" s="22"/>
      <c r="B910" s="22"/>
      <c r="C910" s="22"/>
      <c r="D910" s="22"/>
      <c r="E910" s="21"/>
      <c r="F910" s="23"/>
      <c r="G910" s="21"/>
      <c r="H910" s="21"/>
      <c r="I910" s="21"/>
      <c r="J910" s="21"/>
      <c r="K910" s="21"/>
      <c r="L910" s="21"/>
      <c r="M910" s="21"/>
      <c r="N910" s="21"/>
      <c r="O910" s="21"/>
      <c r="P910" s="21"/>
      <c r="Q910" s="21"/>
      <c r="R910" s="134"/>
      <c r="S910" s="134"/>
      <c r="T910" s="134"/>
      <c r="U910" s="134"/>
      <c r="V910" s="134"/>
      <c r="W910" s="134"/>
      <c r="X910" s="134"/>
      <c r="Y910" s="134"/>
      <c r="Z910" s="134"/>
      <c r="AA910" s="134"/>
      <c r="AB910" s="134"/>
      <c r="AC910" s="134"/>
      <c r="AD910" s="134"/>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row>
    <row r="911" spans="1:56" ht="16.5" customHeight="1" x14ac:dyDescent="0.3">
      <c r="A911" s="22"/>
      <c r="B911" s="22"/>
      <c r="C911" s="22"/>
      <c r="D911" s="22"/>
      <c r="E911" s="21"/>
      <c r="F911" s="23"/>
      <c r="G911" s="21"/>
      <c r="H911" s="21"/>
      <c r="I911" s="21"/>
      <c r="J911" s="21"/>
      <c r="K911" s="21"/>
      <c r="L911" s="21"/>
      <c r="M911" s="21"/>
      <c r="N911" s="21"/>
      <c r="O911" s="21"/>
      <c r="P911" s="21"/>
      <c r="Q911" s="21"/>
      <c r="R911" s="134"/>
      <c r="S911" s="134"/>
      <c r="T911" s="134"/>
      <c r="U911" s="134"/>
      <c r="V911" s="134"/>
      <c r="W911" s="134"/>
      <c r="X911" s="134"/>
      <c r="Y911" s="134"/>
      <c r="Z911" s="134"/>
      <c r="AA911" s="134"/>
      <c r="AB911" s="134"/>
      <c r="AC911" s="134"/>
      <c r="AD911" s="134"/>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row>
    <row r="912" spans="1:56" ht="16.5" customHeight="1" x14ac:dyDescent="0.3">
      <c r="A912" s="22"/>
      <c r="B912" s="22"/>
      <c r="C912" s="22"/>
      <c r="D912" s="22"/>
      <c r="E912" s="21"/>
      <c r="F912" s="23"/>
      <c r="G912" s="21"/>
      <c r="H912" s="21"/>
      <c r="I912" s="21"/>
      <c r="J912" s="21"/>
      <c r="K912" s="21"/>
      <c r="L912" s="21"/>
      <c r="M912" s="21"/>
      <c r="N912" s="21"/>
      <c r="O912" s="21"/>
      <c r="P912" s="21"/>
      <c r="Q912" s="21"/>
      <c r="R912" s="134"/>
      <c r="S912" s="134"/>
      <c r="T912" s="134"/>
      <c r="U912" s="134"/>
      <c r="V912" s="134"/>
      <c r="W912" s="134"/>
      <c r="X912" s="134"/>
      <c r="Y912" s="134"/>
      <c r="Z912" s="134"/>
      <c r="AA912" s="134"/>
      <c r="AB912" s="134"/>
      <c r="AC912" s="134"/>
      <c r="AD912" s="134"/>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row>
    <row r="913" spans="1:56" ht="16.5" customHeight="1" x14ac:dyDescent="0.3">
      <c r="A913" s="22"/>
      <c r="B913" s="22"/>
      <c r="C913" s="22"/>
      <c r="D913" s="22"/>
      <c r="E913" s="21"/>
      <c r="F913" s="23"/>
      <c r="G913" s="21"/>
      <c r="H913" s="21"/>
      <c r="I913" s="21"/>
      <c r="J913" s="21"/>
      <c r="K913" s="21"/>
      <c r="L913" s="21"/>
      <c r="M913" s="21"/>
      <c r="N913" s="21"/>
      <c r="O913" s="21"/>
      <c r="P913" s="21"/>
      <c r="Q913" s="21"/>
      <c r="R913" s="134"/>
      <c r="S913" s="134"/>
      <c r="T913" s="134"/>
      <c r="U913" s="134"/>
      <c r="V913" s="134"/>
      <c r="W913" s="134"/>
      <c r="X913" s="134"/>
      <c r="Y913" s="134"/>
      <c r="Z913" s="134"/>
      <c r="AA913" s="134"/>
      <c r="AB913" s="134"/>
      <c r="AC913" s="134"/>
      <c r="AD913" s="134"/>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row>
    <row r="914" spans="1:56" ht="16.5" customHeight="1" x14ac:dyDescent="0.3">
      <c r="A914" s="22"/>
      <c r="B914" s="22"/>
      <c r="C914" s="22"/>
      <c r="D914" s="22"/>
      <c r="E914" s="21"/>
      <c r="F914" s="23"/>
      <c r="G914" s="21"/>
      <c r="H914" s="21"/>
      <c r="I914" s="21"/>
      <c r="J914" s="21"/>
      <c r="K914" s="21"/>
      <c r="L914" s="21"/>
      <c r="M914" s="21"/>
      <c r="N914" s="21"/>
      <c r="O914" s="21"/>
      <c r="P914" s="21"/>
      <c r="Q914" s="21"/>
      <c r="R914" s="134"/>
      <c r="S914" s="134"/>
      <c r="T914" s="134"/>
      <c r="U914" s="134"/>
      <c r="V914" s="134"/>
      <c r="W914" s="134"/>
      <c r="X914" s="134"/>
      <c r="Y914" s="134"/>
      <c r="Z914" s="134"/>
      <c r="AA914" s="134"/>
      <c r="AB914" s="134"/>
      <c r="AC914" s="134"/>
      <c r="AD914" s="134"/>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row>
    <row r="915" spans="1:56" ht="16.5" customHeight="1" x14ac:dyDescent="0.3">
      <c r="A915" s="22"/>
      <c r="B915" s="22"/>
      <c r="C915" s="22"/>
      <c r="D915" s="22"/>
      <c r="E915" s="21"/>
      <c r="F915" s="23"/>
      <c r="G915" s="21"/>
      <c r="H915" s="21"/>
      <c r="I915" s="21"/>
      <c r="J915" s="21"/>
      <c r="K915" s="21"/>
      <c r="L915" s="21"/>
      <c r="M915" s="21"/>
      <c r="N915" s="21"/>
      <c r="O915" s="21"/>
      <c r="P915" s="21"/>
      <c r="Q915" s="21"/>
      <c r="R915" s="134"/>
      <c r="S915" s="134"/>
      <c r="T915" s="134"/>
      <c r="U915" s="134"/>
      <c r="V915" s="134"/>
      <c r="W915" s="134"/>
      <c r="X915" s="134"/>
      <c r="Y915" s="134"/>
      <c r="Z915" s="134"/>
      <c r="AA915" s="134"/>
      <c r="AB915" s="134"/>
      <c r="AC915" s="134"/>
      <c r="AD915" s="134"/>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row>
    <row r="916" spans="1:56" ht="16.5" customHeight="1" x14ac:dyDescent="0.3">
      <c r="A916" s="22"/>
      <c r="B916" s="22"/>
      <c r="C916" s="22"/>
      <c r="D916" s="22"/>
      <c r="E916" s="21"/>
      <c r="F916" s="23"/>
      <c r="G916" s="21"/>
      <c r="H916" s="21"/>
      <c r="I916" s="21"/>
      <c r="J916" s="21"/>
      <c r="K916" s="21"/>
      <c r="L916" s="21"/>
      <c r="M916" s="21"/>
      <c r="N916" s="21"/>
      <c r="O916" s="21"/>
      <c r="P916" s="21"/>
      <c r="Q916" s="21"/>
      <c r="R916" s="134"/>
      <c r="S916" s="134"/>
      <c r="T916" s="134"/>
      <c r="U916" s="134"/>
      <c r="V916" s="134"/>
      <c r="W916" s="134"/>
      <c r="X916" s="134"/>
      <c r="Y916" s="134"/>
      <c r="Z916" s="134"/>
      <c r="AA916" s="134"/>
      <c r="AB916" s="134"/>
      <c r="AC916" s="134"/>
      <c r="AD916" s="134"/>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row>
    <row r="917" spans="1:56" ht="16.5" customHeight="1" x14ac:dyDescent="0.3">
      <c r="A917" s="22"/>
      <c r="B917" s="22"/>
      <c r="C917" s="22"/>
      <c r="D917" s="22"/>
      <c r="E917" s="21"/>
      <c r="F917" s="23"/>
      <c r="G917" s="21"/>
      <c r="H917" s="21"/>
      <c r="I917" s="21"/>
      <c r="J917" s="21"/>
      <c r="K917" s="21"/>
      <c r="L917" s="21"/>
      <c r="M917" s="21"/>
      <c r="N917" s="21"/>
      <c r="O917" s="21"/>
      <c r="P917" s="21"/>
      <c r="Q917" s="21"/>
      <c r="R917" s="134"/>
      <c r="S917" s="134"/>
      <c r="T917" s="134"/>
      <c r="U917" s="134"/>
      <c r="V917" s="134"/>
      <c r="W917" s="134"/>
      <c r="X917" s="134"/>
      <c r="Y917" s="134"/>
      <c r="Z917" s="134"/>
      <c r="AA917" s="134"/>
      <c r="AB917" s="134"/>
      <c r="AC917" s="134"/>
      <c r="AD917" s="134"/>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row>
    <row r="918" spans="1:56" ht="16.5" customHeight="1" x14ac:dyDescent="0.3">
      <c r="A918" s="22"/>
      <c r="B918" s="22"/>
      <c r="C918" s="22"/>
      <c r="D918" s="22"/>
      <c r="E918" s="21"/>
      <c r="F918" s="23"/>
      <c r="G918" s="21"/>
      <c r="H918" s="21"/>
      <c r="I918" s="21"/>
      <c r="J918" s="21"/>
      <c r="K918" s="21"/>
      <c r="L918" s="21"/>
      <c r="M918" s="21"/>
      <c r="N918" s="21"/>
      <c r="O918" s="21"/>
      <c r="P918" s="21"/>
      <c r="Q918" s="21"/>
      <c r="R918" s="134"/>
      <c r="S918" s="134"/>
      <c r="T918" s="134"/>
      <c r="U918" s="134"/>
      <c r="V918" s="134"/>
      <c r="W918" s="134"/>
      <c r="X918" s="134"/>
      <c r="Y918" s="134"/>
      <c r="Z918" s="134"/>
      <c r="AA918" s="134"/>
      <c r="AB918" s="134"/>
      <c r="AC918" s="134"/>
      <c r="AD918" s="134"/>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row>
    <row r="919" spans="1:56" ht="16.5" customHeight="1" x14ac:dyDescent="0.3">
      <c r="A919" s="22"/>
      <c r="B919" s="22"/>
      <c r="C919" s="22"/>
      <c r="D919" s="22"/>
      <c r="E919" s="21"/>
      <c r="F919" s="23"/>
      <c r="G919" s="21"/>
      <c r="H919" s="21"/>
      <c r="I919" s="21"/>
      <c r="J919" s="21"/>
      <c r="K919" s="21"/>
      <c r="L919" s="21"/>
      <c r="M919" s="21"/>
      <c r="N919" s="21"/>
      <c r="O919" s="21"/>
      <c r="P919" s="21"/>
      <c r="Q919" s="21"/>
      <c r="R919" s="134"/>
      <c r="S919" s="134"/>
      <c r="T919" s="134"/>
      <c r="U919" s="134"/>
      <c r="V919" s="134"/>
      <c r="W919" s="134"/>
      <c r="X919" s="134"/>
      <c r="Y919" s="134"/>
      <c r="Z919" s="134"/>
      <c r="AA919" s="134"/>
      <c r="AB919" s="134"/>
      <c r="AC919" s="134"/>
      <c r="AD919" s="134"/>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row>
    <row r="920" spans="1:56" ht="16.5" customHeight="1" x14ac:dyDescent="0.3">
      <c r="A920" s="22"/>
      <c r="B920" s="22"/>
      <c r="C920" s="22"/>
      <c r="D920" s="22"/>
      <c r="E920" s="21"/>
      <c r="F920" s="23"/>
      <c r="G920" s="21"/>
      <c r="H920" s="21"/>
      <c r="I920" s="21"/>
      <c r="J920" s="21"/>
      <c r="K920" s="21"/>
      <c r="L920" s="21"/>
      <c r="M920" s="21"/>
      <c r="N920" s="21"/>
      <c r="O920" s="21"/>
      <c r="P920" s="21"/>
      <c r="Q920" s="21"/>
      <c r="R920" s="134"/>
      <c r="S920" s="134"/>
      <c r="T920" s="134"/>
      <c r="U920" s="134"/>
      <c r="V920" s="134"/>
      <c r="W920" s="134"/>
      <c r="X920" s="134"/>
      <c r="Y920" s="134"/>
      <c r="Z920" s="134"/>
      <c r="AA920" s="134"/>
      <c r="AB920" s="134"/>
      <c r="AC920" s="134"/>
      <c r="AD920" s="134"/>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row>
    <row r="921" spans="1:56" ht="16.5" customHeight="1" x14ac:dyDescent="0.3">
      <c r="A921" s="22"/>
      <c r="B921" s="22"/>
      <c r="C921" s="22"/>
      <c r="D921" s="22"/>
      <c r="E921" s="21"/>
      <c r="F921" s="23"/>
      <c r="G921" s="21"/>
      <c r="H921" s="21"/>
      <c r="I921" s="21"/>
      <c r="J921" s="21"/>
      <c r="K921" s="21"/>
      <c r="L921" s="21"/>
      <c r="M921" s="21"/>
      <c r="N921" s="21"/>
      <c r="O921" s="21"/>
      <c r="P921" s="21"/>
      <c r="Q921" s="21"/>
      <c r="R921" s="134"/>
      <c r="S921" s="134"/>
      <c r="T921" s="134"/>
      <c r="U921" s="134"/>
      <c r="V921" s="134"/>
      <c r="W921" s="134"/>
      <c r="X921" s="134"/>
      <c r="Y921" s="134"/>
      <c r="Z921" s="134"/>
      <c r="AA921" s="134"/>
      <c r="AB921" s="134"/>
      <c r="AC921" s="134"/>
      <c r="AD921" s="134"/>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row>
    <row r="922" spans="1:56" ht="16.5" customHeight="1" x14ac:dyDescent="0.3">
      <c r="A922" s="22"/>
      <c r="B922" s="22"/>
      <c r="C922" s="22"/>
      <c r="D922" s="22"/>
      <c r="E922" s="21"/>
      <c r="F922" s="23"/>
      <c r="G922" s="21"/>
      <c r="H922" s="21"/>
      <c r="I922" s="21"/>
      <c r="J922" s="21"/>
      <c r="K922" s="21"/>
      <c r="L922" s="21"/>
      <c r="M922" s="21"/>
      <c r="N922" s="21"/>
      <c r="O922" s="21"/>
      <c r="P922" s="21"/>
      <c r="Q922" s="21"/>
      <c r="R922" s="134"/>
      <c r="S922" s="134"/>
      <c r="T922" s="134"/>
      <c r="U922" s="134"/>
      <c r="V922" s="134"/>
      <c r="W922" s="134"/>
      <c r="X922" s="134"/>
      <c r="Y922" s="134"/>
      <c r="Z922" s="134"/>
      <c r="AA922" s="134"/>
      <c r="AB922" s="134"/>
      <c r="AC922" s="134"/>
      <c r="AD922" s="134"/>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row>
    <row r="923" spans="1:56" ht="16.5" customHeight="1" x14ac:dyDescent="0.3">
      <c r="A923" s="22"/>
      <c r="B923" s="22"/>
      <c r="C923" s="22"/>
      <c r="D923" s="22"/>
      <c r="E923" s="21"/>
      <c r="F923" s="23"/>
      <c r="G923" s="21"/>
      <c r="H923" s="21"/>
      <c r="I923" s="21"/>
      <c r="J923" s="21"/>
      <c r="K923" s="21"/>
      <c r="L923" s="21"/>
      <c r="M923" s="21"/>
      <c r="N923" s="21"/>
      <c r="O923" s="21"/>
      <c r="P923" s="21"/>
      <c r="Q923" s="21"/>
      <c r="R923" s="134"/>
      <c r="S923" s="134"/>
      <c r="T923" s="134"/>
      <c r="U923" s="134"/>
      <c r="V923" s="134"/>
      <c r="W923" s="134"/>
      <c r="X923" s="134"/>
      <c r="Y923" s="134"/>
      <c r="Z923" s="134"/>
      <c r="AA923" s="134"/>
      <c r="AB923" s="134"/>
      <c r="AC923" s="134"/>
      <c r="AD923" s="134"/>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row>
    <row r="924" spans="1:56" ht="16.5" customHeight="1" x14ac:dyDescent="0.3">
      <c r="A924" s="22"/>
      <c r="B924" s="22"/>
      <c r="C924" s="22"/>
      <c r="D924" s="22"/>
      <c r="E924" s="21"/>
      <c r="F924" s="23"/>
      <c r="G924" s="21"/>
      <c r="H924" s="21"/>
      <c r="I924" s="21"/>
      <c r="J924" s="21"/>
      <c r="K924" s="21"/>
      <c r="L924" s="21"/>
      <c r="M924" s="21"/>
      <c r="N924" s="21"/>
      <c r="O924" s="21"/>
      <c r="P924" s="21"/>
      <c r="Q924" s="21"/>
      <c r="R924" s="134"/>
      <c r="S924" s="134"/>
      <c r="T924" s="134"/>
      <c r="U924" s="134"/>
      <c r="V924" s="134"/>
      <c r="W924" s="134"/>
      <c r="X924" s="134"/>
      <c r="Y924" s="134"/>
      <c r="Z924" s="134"/>
      <c r="AA924" s="134"/>
      <c r="AB924" s="134"/>
      <c r="AC924" s="134"/>
      <c r="AD924" s="134"/>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row>
    <row r="925" spans="1:56" ht="16.5" customHeight="1" x14ac:dyDescent="0.3">
      <c r="A925" s="22"/>
      <c r="B925" s="22"/>
      <c r="C925" s="22"/>
      <c r="D925" s="22"/>
      <c r="E925" s="21"/>
      <c r="F925" s="23"/>
      <c r="G925" s="21"/>
      <c r="H925" s="21"/>
      <c r="I925" s="21"/>
      <c r="J925" s="21"/>
      <c r="K925" s="21"/>
      <c r="L925" s="21"/>
      <c r="M925" s="21"/>
      <c r="N925" s="21"/>
      <c r="O925" s="21"/>
      <c r="P925" s="21"/>
      <c r="Q925" s="21"/>
      <c r="R925" s="134"/>
      <c r="S925" s="134"/>
      <c r="T925" s="134"/>
      <c r="U925" s="134"/>
      <c r="V925" s="134"/>
      <c r="W925" s="134"/>
      <c r="X925" s="134"/>
      <c r="Y925" s="134"/>
      <c r="Z925" s="134"/>
      <c r="AA925" s="134"/>
      <c r="AB925" s="134"/>
      <c r="AC925" s="134"/>
      <c r="AD925" s="134"/>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row>
    <row r="926" spans="1:56" ht="16.5" customHeight="1" x14ac:dyDescent="0.3">
      <c r="A926" s="22"/>
      <c r="B926" s="22"/>
      <c r="C926" s="22"/>
      <c r="D926" s="22"/>
      <c r="E926" s="21"/>
      <c r="F926" s="23"/>
      <c r="G926" s="21"/>
      <c r="H926" s="21"/>
      <c r="I926" s="21"/>
      <c r="J926" s="21"/>
      <c r="K926" s="21"/>
      <c r="L926" s="21"/>
      <c r="M926" s="21"/>
      <c r="N926" s="21"/>
      <c r="O926" s="21"/>
      <c r="P926" s="21"/>
      <c r="Q926" s="21"/>
      <c r="R926" s="134"/>
      <c r="S926" s="134"/>
      <c r="T926" s="134"/>
      <c r="U926" s="134"/>
      <c r="V926" s="134"/>
      <c r="W926" s="134"/>
      <c r="X926" s="134"/>
      <c r="Y926" s="134"/>
      <c r="Z926" s="134"/>
      <c r="AA926" s="134"/>
      <c r="AB926" s="134"/>
      <c r="AC926" s="134"/>
      <c r="AD926" s="134"/>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row>
    <row r="927" spans="1:56" ht="16.5" customHeight="1" x14ac:dyDescent="0.3">
      <c r="A927" s="22"/>
      <c r="B927" s="22"/>
      <c r="C927" s="22"/>
      <c r="D927" s="22"/>
      <c r="E927" s="21"/>
      <c r="F927" s="23"/>
      <c r="G927" s="21"/>
      <c r="H927" s="21"/>
      <c r="I927" s="21"/>
      <c r="J927" s="21"/>
      <c r="K927" s="21"/>
      <c r="L927" s="21"/>
      <c r="M927" s="21"/>
      <c r="N927" s="21"/>
      <c r="O927" s="21"/>
      <c r="P927" s="21"/>
      <c r="Q927" s="21"/>
      <c r="R927" s="134"/>
      <c r="S927" s="134"/>
      <c r="T927" s="134"/>
      <c r="U927" s="134"/>
      <c r="V927" s="134"/>
      <c r="W927" s="134"/>
      <c r="X927" s="134"/>
      <c r="Y927" s="134"/>
      <c r="Z927" s="134"/>
      <c r="AA927" s="134"/>
      <c r="AB927" s="134"/>
      <c r="AC927" s="134"/>
      <c r="AD927" s="134"/>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row>
    <row r="928" spans="1:56" ht="16.5" customHeight="1" x14ac:dyDescent="0.3">
      <c r="A928" s="22"/>
      <c r="B928" s="22"/>
      <c r="C928" s="22"/>
      <c r="D928" s="22"/>
      <c r="E928" s="21"/>
      <c r="F928" s="23"/>
      <c r="G928" s="21"/>
      <c r="H928" s="21"/>
      <c r="I928" s="21"/>
      <c r="J928" s="21"/>
      <c r="K928" s="21"/>
      <c r="L928" s="21"/>
      <c r="M928" s="21"/>
      <c r="N928" s="21"/>
      <c r="O928" s="21"/>
      <c r="P928" s="21"/>
      <c r="Q928" s="21"/>
      <c r="R928" s="134"/>
      <c r="S928" s="134"/>
      <c r="T928" s="134"/>
      <c r="U928" s="134"/>
      <c r="V928" s="134"/>
      <c r="W928" s="134"/>
      <c r="X928" s="134"/>
      <c r="Y928" s="134"/>
      <c r="Z928" s="134"/>
      <c r="AA928" s="134"/>
      <c r="AB928" s="134"/>
      <c r="AC928" s="134"/>
      <c r="AD928" s="134"/>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row>
    <row r="929" spans="1:56" ht="16.5" customHeight="1" x14ac:dyDescent="0.3">
      <c r="A929" s="22"/>
      <c r="B929" s="22"/>
      <c r="C929" s="22"/>
      <c r="D929" s="22"/>
      <c r="E929" s="21"/>
      <c r="F929" s="23"/>
      <c r="G929" s="21"/>
      <c r="H929" s="21"/>
      <c r="I929" s="21"/>
      <c r="J929" s="21"/>
      <c r="K929" s="21"/>
      <c r="L929" s="21"/>
      <c r="M929" s="21"/>
      <c r="N929" s="21"/>
      <c r="O929" s="21"/>
      <c r="P929" s="21"/>
      <c r="Q929" s="21"/>
      <c r="R929" s="134"/>
      <c r="S929" s="134"/>
      <c r="T929" s="134"/>
      <c r="U929" s="134"/>
      <c r="V929" s="134"/>
      <c r="W929" s="134"/>
      <c r="X929" s="134"/>
      <c r="Y929" s="134"/>
      <c r="Z929" s="134"/>
      <c r="AA929" s="134"/>
      <c r="AB929" s="134"/>
      <c r="AC929" s="134"/>
      <c r="AD929" s="134"/>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row>
    <row r="930" spans="1:56" ht="16.5" customHeight="1" x14ac:dyDescent="0.3">
      <c r="A930" s="22"/>
      <c r="B930" s="22"/>
      <c r="C930" s="22"/>
      <c r="D930" s="22"/>
      <c r="E930" s="21"/>
      <c r="F930" s="23"/>
      <c r="G930" s="21"/>
      <c r="H930" s="21"/>
      <c r="I930" s="21"/>
      <c r="J930" s="21"/>
      <c r="K930" s="21"/>
      <c r="L930" s="21"/>
      <c r="M930" s="21"/>
      <c r="N930" s="21"/>
      <c r="O930" s="21"/>
      <c r="P930" s="21"/>
      <c r="Q930" s="21"/>
      <c r="R930" s="134"/>
      <c r="S930" s="134"/>
      <c r="T930" s="134"/>
      <c r="U930" s="134"/>
      <c r="V930" s="134"/>
      <c r="W930" s="134"/>
      <c r="X930" s="134"/>
      <c r="Y930" s="134"/>
      <c r="Z930" s="134"/>
      <c r="AA930" s="134"/>
      <c r="AB930" s="134"/>
      <c r="AC930" s="134"/>
      <c r="AD930" s="134"/>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row>
    <row r="931" spans="1:56" ht="16.5" customHeight="1" x14ac:dyDescent="0.3">
      <c r="A931" s="22"/>
      <c r="B931" s="22"/>
      <c r="C931" s="22"/>
      <c r="D931" s="22"/>
      <c r="E931" s="21"/>
      <c r="F931" s="23"/>
      <c r="G931" s="21"/>
      <c r="H931" s="21"/>
      <c r="I931" s="21"/>
      <c r="J931" s="21"/>
      <c r="K931" s="21"/>
      <c r="L931" s="21"/>
      <c r="M931" s="21"/>
      <c r="N931" s="21"/>
      <c r="O931" s="21"/>
      <c r="P931" s="21"/>
      <c r="Q931" s="21"/>
      <c r="R931" s="134"/>
      <c r="S931" s="134"/>
      <c r="T931" s="134"/>
      <c r="U931" s="134"/>
      <c r="V931" s="134"/>
      <c r="W931" s="134"/>
      <c r="X931" s="134"/>
      <c r="Y931" s="134"/>
      <c r="Z931" s="134"/>
      <c r="AA931" s="134"/>
      <c r="AB931" s="134"/>
      <c r="AC931" s="134"/>
      <c r="AD931" s="134"/>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row>
    <row r="932" spans="1:56" ht="16.5" customHeight="1" x14ac:dyDescent="0.3">
      <c r="A932" s="22"/>
      <c r="B932" s="22"/>
      <c r="C932" s="22"/>
      <c r="D932" s="22"/>
      <c r="E932" s="21"/>
      <c r="F932" s="23"/>
      <c r="G932" s="21"/>
      <c r="H932" s="21"/>
      <c r="I932" s="21"/>
      <c r="J932" s="21"/>
      <c r="K932" s="21"/>
      <c r="L932" s="21"/>
      <c r="M932" s="21"/>
      <c r="N932" s="21"/>
      <c r="O932" s="21"/>
      <c r="P932" s="21"/>
      <c r="Q932" s="21"/>
      <c r="R932" s="134"/>
      <c r="S932" s="134"/>
      <c r="T932" s="134"/>
      <c r="U932" s="134"/>
      <c r="V932" s="134"/>
      <c r="W932" s="134"/>
      <c r="X932" s="134"/>
      <c r="Y932" s="134"/>
      <c r="Z932" s="134"/>
      <c r="AA932" s="134"/>
      <c r="AB932" s="134"/>
      <c r="AC932" s="134"/>
      <c r="AD932" s="134"/>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row>
    <row r="933" spans="1:56" ht="16.5" customHeight="1" x14ac:dyDescent="0.3">
      <c r="A933" s="22"/>
      <c r="B933" s="22"/>
      <c r="C933" s="22"/>
      <c r="D933" s="22"/>
      <c r="E933" s="21"/>
      <c r="F933" s="23"/>
      <c r="G933" s="21"/>
      <c r="H933" s="21"/>
      <c r="I933" s="21"/>
      <c r="J933" s="21"/>
      <c r="K933" s="21"/>
      <c r="L933" s="21"/>
      <c r="M933" s="21"/>
      <c r="N933" s="21"/>
      <c r="O933" s="21"/>
      <c r="P933" s="21"/>
      <c r="Q933" s="21"/>
      <c r="R933" s="134"/>
      <c r="S933" s="134"/>
      <c r="T933" s="134"/>
      <c r="U933" s="134"/>
      <c r="V933" s="134"/>
      <c r="W933" s="134"/>
      <c r="X933" s="134"/>
      <c r="Y933" s="134"/>
      <c r="Z933" s="134"/>
      <c r="AA933" s="134"/>
      <c r="AB933" s="134"/>
      <c r="AC933" s="134"/>
      <c r="AD933" s="134"/>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row>
    <row r="934" spans="1:56" ht="16.5" customHeight="1" x14ac:dyDescent="0.3">
      <c r="A934" s="22"/>
      <c r="B934" s="22"/>
      <c r="C934" s="22"/>
      <c r="D934" s="22"/>
      <c r="E934" s="21"/>
      <c r="F934" s="23"/>
      <c r="G934" s="21"/>
      <c r="H934" s="21"/>
      <c r="I934" s="21"/>
      <c r="J934" s="21"/>
      <c r="K934" s="21"/>
      <c r="L934" s="21"/>
      <c r="M934" s="21"/>
      <c r="N934" s="21"/>
      <c r="O934" s="21"/>
      <c r="P934" s="21"/>
      <c r="Q934" s="21"/>
      <c r="R934" s="134"/>
      <c r="S934" s="134"/>
      <c r="T934" s="134"/>
      <c r="U934" s="134"/>
      <c r="V934" s="134"/>
      <c r="W934" s="134"/>
      <c r="X934" s="134"/>
      <c r="Y934" s="134"/>
      <c r="Z934" s="134"/>
      <c r="AA934" s="134"/>
      <c r="AB934" s="134"/>
      <c r="AC934" s="134"/>
      <c r="AD934" s="134"/>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row>
    <row r="935" spans="1:56" ht="16.5" customHeight="1" x14ac:dyDescent="0.3">
      <c r="A935" s="22"/>
      <c r="B935" s="22"/>
      <c r="C935" s="22"/>
      <c r="D935" s="22"/>
      <c r="E935" s="21"/>
      <c r="F935" s="23"/>
      <c r="G935" s="21"/>
      <c r="H935" s="21"/>
      <c r="I935" s="21"/>
      <c r="J935" s="21"/>
      <c r="K935" s="21"/>
      <c r="L935" s="21"/>
      <c r="M935" s="21"/>
      <c r="N935" s="21"/>
      <c r="O935" s="21"/>
      <c r="P935" s="21"/>
      <c r="Q935" s="21"/>
      <c r="R935" s="134"/>
      <c r="S935" s="134"/>
      <c r="T935" s="134"/>
      <c r="U935" s="134"/>
      <c r="V935" s="134"/>
      <c r="W935" s="134"/>
      <c r="X935" s="134"/>
      <c r="Y935" s="134"/>
      <c r="Z935" s="134"/>
      <c r="AA935" s="134"/>
      <c r="AB935" s="134"/>
      <c r="AC935" s="134"/>
      <c r="AD935" s="134"/>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row>
    <row r="936" spans="1:56" ht="16.5" customHeight="1" x14ac:dyDescent="0.3">
      <c r="A936" s="22"/>
      <c r="B936" s="22"/>
      <c r="C936" s="22"/>
      <c r="D936" s="22"/>
      <c r="E936" s="21"/>
      <c r="F936" s="23"/>
      <c r="G936" s="21"/>
      <c r="H936" s="21"/>
      <c r="I936" s="21"/>
      <c r="J936" s="21"/>
      <c r="K936" s="21"/>
      <c r="L936" s="21"/>
      <c r="M936" s="21"/>
      <c r="N936" s="21"/>
      <c r="O936" s="21"/>
      <c r="P936" s="21"/>
      <c r="Q936" s="21"/>
      <c r="R936" s="134"/>
      <c r="S936" s="134"/>
      <c r="T936" s="134"/>
      <c r="U936" s="134"/>
      <c r="V936" s="134"/>
      <c r="W936" s="134"/>
      <c r="X936" s="134"/>
      <c r="Y936" s="134"/>
      <c r="Z936" s="134"/>
      <c r="AA936" s="134"/>
      <c r="AB936" s="134"/>
      <c r="AC936" s="134"/>
      <c r="AD936" s="134"/>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row>
    <row r="937" spans="1:56" ht="16.5" customHeight="1" x14ac:dyDescent="0.3">
      <c r="A937" s="22"/>
      <c r="B937" s="22"/>
      <c r="C937" s="22"/>
      <c r="D937" s="22"/>
      <c r="E937" s="21"/>
      <c r="F937" s="23"/>
      <c r="G937" s="21"/>
      <c r="H937" s="21"/>
      <c r="I937" s="21"/>
      <c r="J937" s="21"/>
      <c r="K937" s="21"/>
      <c r="L937" s="21"/>
      <c r="M937" s="21"/>
      <c r="N937" s="21"/>
      <c r="O937" s="21"/>
      <c r="P937" s="21"/>
      <c r="Q937" s="21"/>
      <c r="R937" s="134"/>
      <c r="S937" s="134"/>
      <c r="T937" s="134"/>
      <c r="U937" s="134"/>
      <c r="V937" s="134"/>
      <c r="W937" s="134"/>
      <c r="X937" s="134"/>
      <c r="Y937" s="134"/>
      <c r="Z937" s="134"/>
      <c r="AA937" s="134"/>
      <c r="AB937" s="134"/>
      <c r="AC937" s="134"/>
      <c r="AD937" s="134"/>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row>
    <row r="938" spans="1:56" ht="16.5" customHeight="1" x14ac:dyDescent="0.3">
      <c r="A938" s="22"/>
      <c r="B938" s="22"/>
      <c r="C938" s="22"/>
      <c r="D938" s="22"/>
      <c r="E938" s="21"/>
      <c r="F938" s="23"/>
      <c r="G938" s="21"/>
      <c r="H938" s="21"/>
      <c r="I938" s="21"/>
      <c r="J938" s="21"/>
      <c r="K938" s="21"/>
      <c r="L938" s="21"/>
      <c r="M938" s="21"/>
      <c r="N938" s="21"/>
      <c r="O938" s="21"/>
      <c r="P938" s="21"/>
      <c r="Q938" s="21"/>
      <c r="R938" s="134"/>
      <c r="S938" s="134"/>
      <c r="T938" s="134"/>
      <c r="U938" s="134"/>
      <c r="V938" s="134"/>
      <c r="W938" s="134"/>
      <c r="X938" s="134"/>
      <c r="Y938" s="134"/>
      <c r="Z938" s="134"/>
      <c r="AA938" s="134"/>
      <c r="AB938" s="134"/>
      <c r="AC938" s="134"/>
      <c r="AD938" s="134"/>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row>
    <row r="939" spans="1:56" ht="16.5" customHeight="1" x14ac:dyDescent="0.3">
      <c r="A939" s="22"/>
      <c r="B939" s="22"/>
      <c r="C939" s="22"/>
      <c r="D939" s="22"/>
      <c r="E939" s="21"/>
      <c r="F939" s="23"/>
      <c r="G939" s="21"/>
      <c r="H939" s="21"/>
      <c r="I939" s="21"/>
      <c r="J939" s="21"/>
      <c r="K939" s="21"/>
      <c r="L939" s="21"/>
      <c r="M939" s="21"/>
      <c r="N939" s="21"/>
      <c r="O939" s="21"/>
      <c r="P939" s="21"/>
      <c r="Q939" s="21"/>
      <c r="R939" s="134"/>
      <c r="S939" s="134"/>
      <c r="T939" s="134"/>
      <c r="U939" s="134"/>
      <c r="V939" s="134"/>
      <c r="W939" s="134"/>
      <c r="X939" s="134"/>
      <c r="Y939" s="134"/>
      <c r="Z939" s="134"/>
      <c r="AA939" s="134"/>
      <c r="AB939" s="134"/>
      <c r="AC939" s="134"/>
      <c r="AD939" s="134"/>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row>
    <row r="940" spans="1:56" ht="16.5" customHeight="1" x14ac:dyDescent="0.3">
      <c r="A940" s="22"/>
      <c r="B940" s="22"/>
      <c r="C940" s="22"/>
      <c r="D940" s="22"/>
      <c r="E940" s="21"/>
      <c r="F940" s="23"/>
      <c r="G940" s="21"/>
      <c r="H940" s="21"/>
      <c r="I940" s="21"/>
      <c r="J940" s="21"/>
      <c r="K940" s="21"/>
      <c r="L940" s="21"/>
      <c r="M940" s="21"/>
      <c r="N940" s="21"/>
      <c r="O940" s="21"/>
      <c r="P940" s="21"/>
      <c r="Q940" s="21"/>
      <c r="R940" s="134"/>
      <c r="S940" s="134"/>
      <c r="T940" s="134"/>
      <c r="U940" s="134"/>
      <c r="V940" s="134"/>
      <c r="W940" s="134"/>
      <c r="X940" s="134"/>
      <c r="Y940" s="134"/>
      <c r="Z940" s="134"/>
      <c r="AA940" s="134"/>
      <c r="AB940" s="134"/>
      <c r="AC940" s="134"/>
      <c r="AD940" s="134"/>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row>
    <row r="941" spans="1:56" ht="16.5" customHeight="1" x14ac:dyDescent="0.3">
      <c r="A941" s="22"/>
      <c r="B941" s="22"/>
      <c r="C941" s="22"/>
      <c r="D941" s="22"/>
      <c r="E941" s="21"/>
      <c r="F941" s="23"/>
      <c r="G941" s="21"/>
      <c r="H941" s="21"/>
      <c r="I941" s="21"/>
      <c r="J941" s="21"/>
      <c r="K941" s="21"/>
      <c r="L941" s="21"/>
      <c r="M941" s="21"/>
      <c r="N941" s="21"/>
      <c r="O941" s="21"/>
      <c r="P941" s="21"/>
      <c r="Q941" s="21"/>
      <c r="R941" s="134"/>
      <c r="S941" s="134"/>
      <c r="T941" s="134"/>
      <c r="U941" s="134"/>
      <c r="V941" s="134"/>
      <c r="W941" s="134"/>
      <c r="X941" s="134"/>
      <c r="Y941" s="134"/>
      <c r="Z941" s="134"/>
      <c r="AA941" s="134"/>
      <c r="AB941" s="134"/>
      <c r="AC941" s="134"/>
      <c r="AD941" s="134"/>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row>
    <row r="942" spans="1:56" ht="16.5" customHeight="1" x14ac:dyDescent="0.3">
      <c r="A942" s="22"/>
      <c r="B942" s="22"/>
      <c r="C942" s="22"/>
      <c r="D942" s="22"/>
      <c r="E942" s="21"/>
      <c r="F942" s="23"/>
      <c r="G942" s="21"/>
      <c r="H942" s="21"/>
      <c r="I942" s="21"/>
      <c r="J942" s="21"/>
      <c r="K942" s="21"/>
      <c r="L942" s="21"/>
      <c r="M942" s="21"/>
      <c r="N942" s="21"/>
      <c r="O942" s="21"/>
      <c r="P942" s="21"/>
      <c r="Q942" s="21"/>
      <c r="R942" s="134"/>
      <c r="S942" s="134"/>
      <c r="T942" s="134"/>
      <c r="U942" s="134"/>
      <c r="V942" s="134"/>
      <c r="W942" s="134"/>
      <c r="X942" s="134"/>
      <c r="Y942" s="134"/>
      <c r="Z942" s="134"/>
      <c r="AA942" s="134"/>
      <c r="AB942" s="134"/>
      <c r="AC942" s="134"/>
      <c r="AD942" s="134"/>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row>
    <row r="943" spans="1:56" ht="16.5" customHeight="1" x14ac:dyDescent="0.3">
      <c r="A943" s="22"/>
      <c r="B943" s="22"/>
      <c r="C943" s="22"/>
      <c r="D943" s="22"/>
      <c r="E943" s="21"/>
      <c r="F943" s="23"/>
      <c r="G943" s="21"/>
      <c r="H943" s="21"/>
      <c r="I943" s="21"/>
      <c r="J943" s="21"/>
      <c r="K943" s="21"/>
      <c r="L943" s="21"/>
      <c r="M943" s="21"/>
      <c r="N943" s="21"/>
      <c r="O943" s="21"/>
      <c r="P943" s="21"/>
      <c r="Q943" s="21"/>
      <c r="R943" s="134"/>
      <c r="S943" s="134"/>
      <c r="T943" s="134"/>
      <c r="U943" s="134"/>
      <c r="V943" s="134"/>
      <c r="W943" s="134"/>
      <c r="X943" s="134"/>
      <c r="Y943" s="134"/>
      <c r="Z943" s="134"/>
      <c r="AA943" s="134"/>
      <c r="AB943" s="134"/>
      <c r="AC943" s="134"/>
      <c r="AD943" s="134"/>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row>
    <row r="944" spans="1:56" ht="16.5" customHeight="1" x14ac:dyDescent="0.3">
      <c r="A944" s="22"/>
      <c r="B944" s="22"/>
      <c r="C944" s="22"/>
      <c r="D944" s="22"/>
      <c r="E944" s="21"/>
      <c r="F944" s="23"/>
      <c r="G944" s="21"/>
      <c r="H944" s="21"/>
      <c r="I944" s="21"/>
      <c r="J944" s="21"/>
      <c r="K944" s="21"/>
      <c r="L944" s="21"/>
      <c r="M944" s="21"/>
      <c r="N944" s="21"/>
      <c r="O944" s="21"/>
      <c r="P944" s="21"/>
      <c r="Q944" s="21"/>
      <c r="R944" s="134"/>
      <c r="S944" s="134"/>
      <c r="T944" s="134"/>
      <c r="U944" s="134"/>
      <c r="V944" s="134"/>
      <c r="W944" s="134"/>
      <c r="X944" s="134"/>
      <c r="Y944" s="134"/>
      <c r="Z944" s="134"/>
      <c r="AA944" s="134"/>
      <c r="AB944" s="134"/>
      <c r="AC944" s="134"/>
      <c r="AD944" s="134"/>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row>
    <row r="945" spans="1:56" ht="16.5" customHeight="1" x14ac:dyDescent="0.3">
      <c r="A945" s="22"/>
      <c r="B945" s="22"/>
      <c r="C945" s="22"/>
      <c r="D945" s="22"/>
      <c r="E945" s="21"/>
      <c r="F945" s="23"/>
      <c r="G945" s="21"/>
      <c r="H945" s="21"/>
      <c r="I945" s="21"/>
      <c r="J945" s="21"/>
      <c r="K945" s="21"/>
      <c r="L945" s="21"/>
      <c r="M945" s="21"/>
      <c r="N945" s="21"/>
      <c r="O945" s="21"/>
      <c r="P945" s="21"/>
      <c r="Q945" s="21"/>
      <c r="R945" s="134"/>
      <c r="S945" s="134"/>
      <c r="T945" s="134"/>
      <c r="U945" s="134"/>
      <c r="V945" s="134"/>
      <c r="W945" s="134"/>
      <c r="X945" s="134"/>
      <c r="Y945" s="134"/>
      <c r="Z945" s="134"/>
      <c r="AA945" s="134"/>
      <c r="AB945" s="134"/>
      <c r="AC945" s="134"/>
      <c r="AD945" s="134"/>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row>
    <row r="946" spans="1:56" ht="16.5" customHeight="1" x14ac:dyDescent="0.3">
      <c r="A946" s="22"/>
      <c r="B946" s="22"/>
      <c r="C946" s="22"/>
      <c r="D946" s="22"/>
      <c r="E946" s="21"/>
      <c r="F946" s="23"/>
      <c r="G946" s="21"/>
      <c r="H946" s="21"/>
      <c r="I946" s="21"/>
      <c r="J946" s="21"/>
      <c r="K946" s="21"/>
      <c r="L946" s="21"/>
      <c r="M946" s="21"/>
      <c r="N946" s="21"/>
      <c r="O946" s="21"/>
      <c r="P946" s="21"/>
      <c r="Q946" s="21"/>
      <c r="R946" s="134"/>
      <c r="S946" s="134"/>
      <c r="T946" s="134"/>
      <c r="U946" s="134"/>
      <c r="V946" s="134"/>
      <c r="W946" s="134"/>
      <c r="X946" s="134"/>
      <c r="Y946" s="134"/>
      <c r="Z946" s="134"/>
      <c r="AA946" s="134"/>
      <c r="AB946" s="134"/>
      <c r="AC946" s="134"/>
      <c r="AD946" s="134"/>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row>
    <row r="947" spans="1:56" ht="16.5" customHeight="1" x14ac:dyDescent="0.3">
      <c r="A947" s="22"/>
      <c r="B947" s="22"/>
      <c r="C947" s="22"/>
      <c r="D947" s="22"/>
      <c r="E947" s="21"/>
      <c r="F947" s="23"/>
      <c r="G947" s="21"/>
      <c r="H947" s="21"/>
      <c r="I947" s="21"/>
      <c r="J947" s="21"/>
      <c r="K947" s="21"/>
      <c r="L947" s="21"/>
      <c r="M947" s="21"/>
      <c r="N947" s="21"/>
      <c r="O947" s="21"/>
      <c r="P947" s="21"/>
      <c r="Q947" s="21"/>
      <c r="R947" s="134"/>
      <c r="S947" s="134"/>
      <c r="T947" s="134"/>
      <c r="U947" s="134"/>
      <c r="V947" s="134"/>
      <c r="W947" s="134"/>
      <c r="X947" s="134"/>
      <c r="Y947" s="134"/>
      <c r="Z947" s="134"/>
      <c r="AA947" s="134"/>
      <c r="AB947" s="134"/>
      <c r="AC947" s="134"/>
      <c r="AD947" s="134"/>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row>
    <row r="948" spans="1:56" ht="16.5" customHeight="1" x14ac:dyDescent="0.3">
      <c r="A948" s="22"/>
      <c r="B948" s="22"/>
      <c r="C948" s="22"/>
      <c r="D948" s="22"/>
      <c r="E948" s="21"/>
      <c r="F948" s="23"/>
      <c r="G948" s="21"/>
      <c r="H948" s="21"/>
      <c r="I948" s="21"/>
      <c r="J948" s="21"/>
      <c r="K948" s="21"/>
      <c r="L948" s="21"/>
      <c r="M948" s="21"/>
      <c r="N948" s="21"/>
      <c r="O948" s="21"/>
      <c r="P948" s="21"/>
      <c r="Q948" s="21"/>
      <c r="R948" s="134"/>
      <c r="S948" s="134"/>
      <c r="T948" s="134"/>
      <c r="U948" s="134"/>
      <c r="V948" s="134"/>
      <c r="W948" s="134"/>
      <c r="X948" s="134"/>
      <c r="Y948" s="134"/>
      <c r="Z948" s="134"/>
      <c r="AA948" s="134"/>
      <c r="AB948" s="134"/>
      <c r="AC948" s="134"/>
      <c r="AD948" s="134"/>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row>
    <row r="949" spans="1:56" ht="16.5" customHeight="1" x14ac:dyDescent="0.3">
      <c r="A949" s="22"/>
      <c r="B949" s="22"/>
      <c r="C949" s="22"/>
      <c r="D949" s="22"/>
      <c r="E949" s="21"/>
      <c r="F949" s="23"/>
      <c r="G949" s="21"/>
      <c r="H949" s="21"/>
      <c r="I949" s="21"/>
      <c r="J949" s="21"/>
      <c r="K949" s="21"/>
      <c r="L949" s="21"/>
      <c r="M949" s="21"/>
      <c r="N949" s="21"/>
      <c r="O949" s="21"/>
      <c r="P949" s="21"/>
      <c r="Q949" s="21"/>
      <c r="R949" s="134"/>
      <c r="S949" s="134"/>
      <c r="T949" s="134"/>
      <c r="U949" s="134"/>
      <c r="V949" s="134"/>
      <c r="W949" s="134"/>
      <c r="X949" s="134"/>
      <c r="Y949" s="134"/>
      <c r="Z949" s="134"/>
      <c r="AA949" s="134"/>
      <c r="AB949" s="134"/>
      <c r="AC949" s="134"/>
      <c r="AD949" s="134"/>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row>
    <row r="950" spans="1:56" ht="16.5" customHeight="1" x14ac:dyDescent="0.3">
      <c r="A950" s="22"/>
      <c r="B950" s="22"/>
      <c r="C950" s="22"/>
      <c r="D950" s="22"/>
      <c r="E950" s="21"/>
      <c r="F950" s="23"/>
      <c r="G950" s="21"/>
      <c r="H950" s="21"/>
      <c r="I950" s="21"/>
      <c r="J950" s="21"/>
      <c r="K950" s="21"/>
      <c r="L950" s="21"/>
      <c r="M950" s="21"/>
      <c r="N950" s="21"/>
      <c r="O950" s="21"/>
      <c r="P950" s="21"/>
      <c r="Q950" s="21"/>
      <c r="R950" s="134"/>
      <c r="S950" s="134"/>
      <c r="T950" s="134"/>
      <c r="U950" s="134"/>
      <c r="V950" s="134"/>
      <c r="W950" s="134"/>
      <c r="X950" s="134"/>
      <c r="Y950" s="134"/>
      <c r="Z950" s="134"/>
      <c r="AA950" s="134"/>
      <c r="AB950" s="134"/>
      <c r="AC950" s="134"/>
      <c r="AD950" s="134"/>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row>
    <row r="951" spans="1:56" ht="16.5" customHeight="1" x14ac:dyDescent="0.3">
      <c r="A951" s="22"/>
      <c r="B951" s="22"/>
      <c r="C951" s="22"/>
      <c r="D951" s="22"/>
      <c r="E951" s="21"/>
      <c r="F951" s="23"/>
      <c r="G951" s="21"/>
      <c r="H951" s="21"/>
      <c r="I951" s="21"/>
      <c r="J951" s="21"/>
      <c r="K951" s="21"/>
      <c r="L951" s="21"/>
      <c r="M951" s="21"/>
      <c r="N951" s="21"/>
      <c r="O951" s="21"/>
      <c r="P951" s="21"/>
      <c r="Q951" s="21"/>
      <c r="R951" s="134"/>
      <c r="S951" s="134"/>
      <c r="T951" s="134"/>
      <c r="U951" s="134"/>
      <c r="V951" s="134"/>
      <c r="W951" s="134"/>
      <c r="X951" s="134"/>
      <c r="Y951" s="134"/>
      <c r="Z951" s="134"/>
      <c r="AA951" s="134"/>
      <c r="AB951" s="134"/>
      <c r="AC951" s="134"/>
      <c r="AD951" s="134"/>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row>
    <row r="952" spans="1:56" ht="16.5" customHeight="1" x14ac:dyDescent="0.3">
      <c r="A952" s="22"/>
      <c r="B952" s="22"/>
      <c r="C952" s="22"/>
      <c r="D952" s="22"/>
      <c r="E952" s="21"/>
      <c r="F952" s="23"/>
      <c r="G952" s="21"/>
      <c r="H952" s="21"/>
      <c r="I952" s="21"/>
      <c r="J952" s="21"/>
      <c r="K952" s="21"/>
      <c r="L952" s="21"/>
      <c r="M952" s="21"/>
      <c r="N952" s="21"/>
      <c r="O952" s="21"/>
      <c r="P952" s="21"/>
      <c r="Q952" s="21"/>
      <c r="R952" s="134"/>
      <c r="S952" s="134"/>
      <c r="T952" s="134"/>
      <c r="U952" s="134"/>
      <c r="V952" s="134"/>
      <c r="W952" s="134"/>
      <c r="X952" s="134"/>
      <c r="Y952" s="134"/>
      <c r="Z952" s="134"/>
      <c r="AA952" s="134"/>
      <c r="AB952" s="134"/>
      <c r="AC952" s="134"/>
      <c r="AD952" s="134"/>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row>
    <row r="953" spans="1:56" ht="16.5" customHeight="1" x14ac:dyDescent="0.3">
      <c r="A953" s="22"/>
      <c r="B953" s="22"/>
      <c r="C953" s="22"/>
      <c r="D953" s="22"/>
      <c r="E953" s="21"/>
      <c r="F953" s="23"/>
      <c r="G953" s="21"/>
      <c r="H953" s="21"/>
      <c r="I953" s="21"/>
      <c r="J953" s="21"/>
      <c r="K953" s="21"/>
      <c r="L953" s="21"/>
      <c r="M953" s="21"/>
      <c r="N953" s="21"/>
      <c r="O953" s="21"/>
      <c r="P953" s="21"/>
      <c r="Q953" s="21"/>
      <c r="R953" s="134"/>
      <c r="S953" s="134"/>
      <c r="T953" s="134"/>
      <c r="U953" s="134"/>
      <c r="V953" s="134"/>
      <c r="W953" s="134"/>
      <c r="X953" s="134"/>
      <c r="Y953" s="134"/>
      <c r="Z953" s="134"/>
      <c r="AA953" s="134"/>
      <c r="AB953" s="134"/>
      <c r="AC953" s="134"/>
      <c r="AD953" s="134"/>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row>
    <row r="954" spans="1:56" ht="16.5" customHeight="1" x14ac:dyDescent="0.3">
      <c r="A954" s="22"/>
      <c r="B954" s="22"/>
      <c r="C954" s="22"/>
      <c r="D954" s="22"/>
      <c r="E954" s="21"/>
      <c r="F954" s="23"/>
      <c r="G954" s="21"/>
      <c r="H954" s="21"/>
      <c r="I954" s="21"/>
      <c r="J954" s="21"/>
      <c r="K954" s="21"/>
      <c r="L954" s="21"/>
      <c r="M954" s="21"/>
      <c r="N954" s="21"/>
      <c r="O954" s="21"/>
      <c r="P954" s="21"/>
      <c r="Q954" s="21"/>
      <c r="R954" s="134"/>
      <c r="S954" s="134"/>
      <c r="T954" s="134"/>
      <c r="U954" s="134"/>
      <c r="V954" s="134"/>
      <c r="W954" s="134"/>
      <c r="X954" s="134"/>
      <c r="Y954" s="134"/>
      <c r="Z954" s="134"/>
      <c r="AA954" s="134"/>
      <c r="AB954" s="134"/>
      <c r="AC954" s="134"/>
      <c r="AD954" s="134"/>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row>
    <row r="955" spans="1:56" ht="16.5" customHeight="1" x14ac:dyDescent="0.3">
      <c r="A955" s="22"/>
      <c r="B955" s="22"/>
      <c r="C955" s="22"/>
      <c r="D955" s="22"/>
      <c r="E955" s="21"/>
      <c r="F955" s="23"/>
      <c r="G955" s="21"/>
      <c r="H955" s="21"/>
      <c r="I955" s="21"/>
      <c r="J955" s="21"/>
      <c r="K955" s="21"/>
      <c r="L955" s="21"/>
      <c r="M955" s="21"/>
      <c r="N955" s="21"/>
      <c r="O955" s="21"/>
      <c r="P955" s="21"/>
      <c r="Q955" s="21"/>
      <c r="R955" s="134"/>
      <c r="S955" s="134"/>
      <c r="T955" s="134"/>
      <c r="U955" s="134"/>
      <c r="V955" s="134"/>
      <c r="W955" s="134"/>
      <c r="X955" s="134"/>
      <c r="Y955" s="134"/>
      <c r="Z955" s="134"/>
      <c r="AA955" s="134"/>
      <c r="AB955" s="134"/>
      <c r="AC955" s="134"/>
      <c r="AD955" s="134"/>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row>
    <row r="956" spans="1:56" ht="16.5" customHeight="1" x14ac:dyDescent="0.3">
      <c r="A956" s="22"/>
      <c r="B956" s="22"/>
      <c r="C956" s="22"/>
      <c r="D956" s="22"/>
      <c r="E956" s="21"/>
      <c r="F956" s="23"/>
      <c r="G956" s="21"/>
      <c r="H956" s="21"/>
      <c r="I956" s="21"/>
      <c r="J956" s="21"/>
      <c r="K956" s="21"/>
      <c r="L956" s="21"/>
      <c r="M956" s="21"/>
      <c r="N956" s="21"/>
      <c r="O956" s="21"/>
      <c r="P956" s="21"/>
      <c r="Q956" s="21"/>
      <c r="R956" s="134"/>
      <c r="S956" s="134"/>
      <c r="T956" s="134"/>
      <c r="U956" s="134"/>
      <c r="V956" s="134"/>
      <c r="W956" s="134"/>
      <c r="X956" s="134"/>
      <c r="Y956" s="134"/>
      <c r="Z956" s="134"/>
      <c r="AA956" s="134"/>
      <c r="AB956" s="134"/>
      <c r="AC956" s="134"/>
      <c r="AD956" s="134"/>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row>
    <row r="957" spans="1:56" ht="16.5" customHeight="1" x14ac:dyDescent="0.3">
      <c r="A957" s="22"/>
      <c r="B957" s="22"/>
      <c r="C957" s="22"/>
      <c r="D957" s="22"/>
      <c r="E957" s="21"/>
      <c r="F957" s="23"/>
      <c r="G957" s="21"/>
      <c r="H957" s="21"/>
      <c r="I957" s="21"/>
      <c r="J957" s="21"/>
      <c r="K957" s="21"/>
      <c r="L957" s="21"/>
      <c r="M957" s="21"/>
      <c r="N957" s="21"/>
      <c r="O957" s="21"/>
      <c r="P957" s="21"/>
      <c r="Q957" s="21"/>
      <c r="R957" s="134"/>
      <c r="S957" s="134"/>
      <c r="T957" s="134"/>
      <c r="U957" s="134"/>
      <c r="V957" s="134"/>
      <c r="W957" s="134"/>
      <c r="X957" s="134"/>
      <c r="Y957" s="134"/>
      <c r="Z957" s="134"/>
      <c r="AA957" s="134"/>
      <c r="AB957" s="134"/>
      <c r="AC957" s="134"/>
      <c r="AD957" s="134"/>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row>
    <row r="958" spans="1:56" ht="16.5" customHeight="1" x14ac:dyDescent="0.3">
      <c r="A958" s="22"/>
      <c r="B958" s="22"/>
      <c r="C958" s="22"/>
      <c r="D958" s="22"/>
      <c r="E958" s="21"/>
      <c r="F958" s="23"/>
      <c r="G958" s="21"/>
      <c r="H958" s="21"/>
      <c r="I958" s="21"/>
      <c r="J958" s="21"/>
      <c r="K958" s="21"/>
      <c r="L958" s="21"/>
      <c r="M958" s="21"/>
      <c r="N958" s="21"/>
      <c r="O958" s="21"/>
      <c r="P958" s="21"/>
      <c r="Q958" s="21"/>
      <c r="R958" s="134"/>
      <c r="S958" s="134"/>
      <c r="T958" s="134"/>
      <c r="U958" s="134"/>
      <c r="V958" s="134"/>
      <c r="W958" s="134"/>
      <c r="X958" s="134"/>
      <c r="Y958" s="134"/>
      <c r="Z958" s="134"/>
      <c r="AA958" s="134"/>
      <c r="AB958" s="134"/>
      <c r="AC958" s="134"/>
      <c r="AD958" s="134"/>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row>
    <row r="959" spans="1:56" ht="16.5" customHeight="1" x14ac:dyDescent="0.3">
      <c r="A959" s="22"/>
      <c r="B959" s="22"/>
      <c r="C959" s="22"/>
      <c r="D959" s="22"/>
      <c r="E959" s="21"/>
      <c r="F959" s="23"/>
      <c r="G959" s="21"/>
      <c r="H959" s="21"/>
      <c r="I959" s="21"/>
      <c r="J959" s="21"/>
      <c r="K959" s="21"/>
      <c r="L959" s="21"/>
      <c r="M959" s="21"/>
      <c r="N959" s="21"/>
      <c r="O959" s="21"/>
      <c r="P959" s="21"/>
      <c r="Q959" s="21"/>
      <c r="R959" s="134"/>
      <c r="S959" s="134"/>
      <c r="T959" s="134"/>
      <c r="U959" s="134"/>
      <c r="V959" s="134"/>
      <c r="W959" s="134"/>
      <c r="X959" s="134"/>
      <c r="Y959" s="134"/>
      <c r="Z959" s="134"/>
      <c r="AA959" s="134"/>
      <c r="AB959" s="134"/>
      <c r="AC959" s="134"/>
      <c r="AD959" s="134"/>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row>
    <row r="960" spans="1:56" ht="16.5" customHeight="1" x14ac:dyDescent="0.3">
      <c r="A960" s="22"/>
      <c r="B960" s="22"/>
      <c r="C960" s="22"/>
      <c r="D960" s="22"/>
      <c r="E960" s="21"/>
      <c r="F960" s="23"/>
      <c r="G960" s="21"/>
      <c r="H960" s="21"/>
      <c r="I960" s="21"/>
      <c r="J960" s="21"/>
      <c r="K960" s="21"/>
      <c r="L960" s="21"/>
      <c r="M960" s="21"/>
      <c r="N960" s="21"/>
      <c r="O960" s="21"/>
      <c r="P960" s="21"/>
      <c r="Q960" s="21"/>
      <c r="R960" s="134"/>
      <c r="S960" s="134"/>
      <c r="T960" s="134"/>
      <c r="U960" s="134"/>
      <c r="V960" s="134"/>
      <c r="W960" s="134"/>
      <c r="X960" s="134"/>
      <c r="Y960" s="134"/>
      <c r="Z960" s="134"/>
      <c r="AA960" s="134"/>
      <c r="AB960" s="134"/>
      <c r="AC960" s="134"/>
      <c r="AD960" s="134"/>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row>
    <row r="961" spans="1:56" ht="16.5" customHeight="1" x14ac:dyDescent="0.3">
      <c r="A961" s="22"/>
      <c r="B961" s="22"/>
      <c r="C961" s="22"/>
      <c r="D961" s="22"/>
      <c r="E961" s="21"/>
      <c r="F961" s="23"/>
      <c r="G961" s="21"/>
      <c r="H961" s="21"/>
      <c r="I961" s="21"/>
      <c r="J961" s="21"/>
      <c r="K961" s="21"/>
      <c r="L961" s="21"/>
      <c r="M961" s="21"/>
      <c r="N961" s="21"/>
      <c r="O961" s="21"/>
      <c r="P961" s="21"/>
      <c r="Q961" s="21"/>
      <c r="R961" s="134"/>
      <c r="S961" s="134"/>
      <c r="T961" s="134"/>
      <c r="U961" s="134"/>
      <c r="V961" s="134"/>
      <c r="W961" s="134"/>
      <c r="X961" s="134"/>
      <c r="Y961" s="134"/>
      <c r="Z961" s="134"/>
      <c r="AA961" s="134"/>
      <c r="AB961" s="134"/>
      <c r="AC961" s="134"/>
      <c r="AD961" s="134"/>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row>
    <row r="962" spans="1:56" ht="16.5" customHeight="1" x14ac:dyDescent="0.3">
      <c r="A962" s="22"/>
      <c r="B962" s="22"/>
      <c r="C962" s="22"/>
      <c r="D962" s="22"/>
      <c r="E962" s="21"/>
      <c r="F962" s="23"/>
      <c r="G962" s="21"/>
      <c r="H962" s="21"/>
      <c r="I962" s="21"/>
      <c r="J962" s="21"/>
      <c r="K962" s="21"/>
      <c r="L962" s="21"/>
      <c r="M962" s="21"/>
      <c r="N962" s="21"/>
      <c r="O962" s="21"/>
      <c r="P962" s="21"/>
      <c r="Q962" s="21"/>
      <c r="R962" s="134"/>
      <c r="S962" s="134"/>
      <c r="T962" s="134"/>
      <c r="U962" s="134"/>
      <c r="V962" s="134"/>
      <c r="W962" s="134"/>
      <c r="X962" s="134"/>
      <c r="Y962" s="134"/>
      <c r="Z962" s="134"/>
      <c r="AA962" s="134"/>
      <c r="AB962" s="134"/>
      <c r="AC962" s="134"/>
      <c r="AD962" s="134"/>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row>
    <row r="963" spans="1:56" ht="16.5" customHeight="1" x14ac:dyDescent="0.3">
      <c r="A963" s="22"/>
      <c r="B963" s="22"/>
      <c r="C963" s="22"/>
      <c r="D963" s="22"/>
      <c r="E963" s="21"/>
      <c r="F963" s="23"/>
      <c r="G963" s="21"/>
      <c r="H963" s="21"/>
      <c r="I963" s="21"/>
      <c r="J963" s="21"/>
      <c r="K963" s="21"/>
      <c r="L963" s="21"/>
      <c r="M963" s="21"/>
      <c r="N963" s="21"/>
      <c r="O963" s="21"/>
      <c r="P963" s="21"/>
      <c r="Q963" s="21"/>
      <c r="R963" s="134"/>
      <c r="S963" s="134"/>
      <c r="T963" s="134"/>
      <c r="U963" s="134"/>
      <c r="V963" s="134"/>
      <c r="W963" s="134"/>
      <c r="X963" s="134"/>
      <c r="Y963" s="134"/>
      <c r="Z963" s="134"/>
      <c r="AA963" s="134"/>
      <c r="AB963" s="134"/>
      <c r="AC963" s="134"/>
      <c r="AD963" s="134"/>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row>
    <row r="964" spans="1:56" ht="16.5" customHeight="1" x14ac:dyDescent="0.3">
      <c r="A964" s="22"/>
      <c r="B964" s="22"/>
      <c r="C964" s="22"/>
      <c r="D964" s="22"/>
      <c r="E964" s="21"/>
      <c r="F964" s="23"/>
      <c r="G964" s="21"/>
      <c r="H964" s="21"/>
      <c r="I964" s="21"/>
      <c r="J964" s="21"/>
      <c r="K964" s="21"/>
      <c r="L964" s="21"/>
      <c r="M964" s="21"/>
      <c r="N964" s="21"/>
      <c r="O964" s="21"/>
      <c r="P964" s="21"/>
      <c r="Q964" s="21"/>
      <c r="R964" s="134"/>
      <c r="S964" s="134"/>
      <c r="T964" s="134"/>
      <c r="U964" s="134"/>
      <c r="V964" s="134"/>
      <c r="W964" s="134"/>
      <c r="X964" s="134"/>
      <c r="Y964" s="134"/>
      <c r="Z964" s="134"/>
      <c r="AA964" s="134"/>
      <c r="AB964" s="134"/>
      <c r="AC964" s="134"/>
      <c r="AD964" s="134"/>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row>
    <row r="965" spans="1:56" ht="16.5" customHeight="1" x14ac:dyDescent="0.3">
      <c r="A965" s="22"/>
      <c r="B965" s="22"/>
      <c r="C965" s="22"/>
      <c r="D965" s="22"/>
      <c r="E965" s="21"/>
      <c r="F965" s="23"/>
      <c r="G965" s="21"/>
      <c r="H965" s="21"/>
      <c r="I965" s="21"/>
      <c r="J965" s="21"/>
      <c r="K965" s="21"/>
      <c r="L965" s="21"/>
      <c r="M965" s="21"/>
      <c r="N965" s="21"/>
      <c r="O965" s="21"/>
      <c r="P965" s="21"/>
      <c r="Q965" s="21"/>
      <c r="R965" s="134"/>
      <c r="S965" s="134"/>
      <c r="T965" s="134"/>
      <c r="U965" s="134"/>
      <c r="V965" s="134"/>
      <c r="W965" s="134"/>
      <c r="X965" s="134"/>
      <c r="Y965" s="134"/>
      <c r="Z965" s="134"/>
      <c r="AA965" s="134"/>
      <c r="AB965" s="134"/>
      <c r="AC965" s="134"/>
      <c r="AD965" s="134"/>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row>
    <row r="966" spans="1:56" ht="16.5" customHeight="1" x14ac:dyDescent="0.3">
      <c r="A966" s="22"/>
      <c r="B966" s="22"/>
      <c r="C966" s="22"/>
      <c r="D966" s="22"/>
      <c r="E966" s="21"/>
      <c r="F966" s="23"/>
      <c r="G966" s="21"/>
      <c r="H966" s="21"/>
      <c r="I966" s="21"/>
      <c r="J966" s="21"/>
      <c r="K966" s="21"/>
      <c r="L966" s="21"/>
      <c r="M966" s="21"/>
      <c r="N966" s="21"/>
      <c r="O966" s="21"/>
      <c r="P966" s="21"/>
      <c r="Q966" s="21"/>
      <c r="R966" s="134"/>
      <c r="S966" s="134"/>
      <c r="T966" s="134"/>
      <c r="U966" s="134"/>
      <c r="V966" s="134"/>
      <c r="W966" s="134"/>
      <c r="X966" s="134"/>
      <c r="Y966" s="134"/>
      <c r="Z966" s="134"/>
      <c r="AA966" s="134"/>
      <c r="AB966" s="134"/>
      <c r="AC966" s="134"/>
      <c r="AD966" s="134"/>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row>
    <row r="967" spans="1:56" ht="16.5" customHeight="1" x14ac:dyDescent="0.3">
      <c r="A967" s="22"/>
      <c r="B967" s="22"/>
      <c r="C967" s="22"/>
      <c r="D967" s="22"/>
      <c r="E967" s="21"/>
      <c r="F967" s="23"/>
      <c r="G967" s="21"/>
      <c r="H967" s="21"/>
      <c r="I967" s="21"/>
      <c r="J967" s="21"/>
      <c r="K967" s="21"/>
      <c r="L967" s="21"/>
      <c r="M967" s="21"/>
      <c r="N967" s="21"/>
      <c r="O967" s="21"/>
      <c r="P967" s="21"/>
      <c r="Q967" s="21"/>
      <c r="R967" s="134"/>
      <c r="S967" s="134"/>
      <c r="T967" s="134"/>
      <c r="U967" s="134"/>
      <c r="V967" s="134"/>
      <c r="W967" s="134"/>
      <c r="X967" s="134"/>
      <c r="Y967" s="134"/>
      <c r="Z967" s="134"/>
      <c r="AA967" s="134"/>
      <c r="AB967" s="134"/>
      <c r="AC967" s="134"/>
      <c r="AD967" s="134"/>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row>
    <row r="968" spans="1:56" ht="16.5" customHeight="1" x14ac:dyDescent="0.3">
      <c r="A968" s="22"/>
      <c r="B968" s="22"/>
      <c r="C968" s="22"/>
      <c r="D968" s="22"/>
      <c r="E968" s="21"/>
      <c r="F968" s="23"/>
      <c r="G968" s="21"/>
      <c r="H968" s="21"/>
      <c r="I968" s="21"/>
      <c r="J968" s="21"/>
      <c r="K968" s="21"/>
      <c r="L968" s="21"/>
      <c r="M968" s="21"/>
      <c r="N968" s="21"/>
      <c r="O968" s="21"/>
      <c r="P968" s="21"/>
      <c r="Q968" s="21"/>
      <c r="R968" s="134"/>
      <c r="S968" s="134"/>
      <c r="T968" s="134"/>
      <c r="U968" s="134"/>
      <c r="V968" s="134"/>
      <c r="W968" s="134"/>
      <c r="X968" s="134"/>
      <c r="Y968" s="134"/>
      <c r="Z968" s="134"/>
      <c r="AA968" s="134"/>
      <c r="AB968" s="134"/>
      <c r="AC968" s="134"/>
      <c r="AD968" s="134"/>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row>
    <row r="969" spans="1:56" ht="16.5" customHeight="1" x14ac:dyDescent="0.3">
      <c r="A969" s="22"/>
      <c r="B969" s="22"/>
      <c r="C969" s="22"/>
      <c r="D969" s="22"/>
      <c r="E969" s="21"/>
      <c r="F969" s="23"/>
      <c r="G969" s="21"/>
      <c r="H969" s="21"/>
      <c r="I969" s="21"/>
      <c r="J969" s="21"/>
      <c r="K969" s="21"/>
      <c r="L969" s="21"/>
      <c r="M969" s="21"/>
      <c r="N969" s="21"/>
      <c r="O969" s="21"/>
      <c r="P969" s="21"/>
      <c r="Q969" s="21"/>
      <c r="R969" s="134"/>
      <c r="S969" s="134"/>
      <c r="T969" s="134"/>
      <c r="U969" s="134"/>
      <c r="V969" s="134"/>
      <c r="W969" s="134"/>
      <c r="X969" s="134"/>
      <c r="Y969" s="134"/>
      <c r="Z969" s="134"/>
      <c r="AA969" s="134"/>
      <c r="AB969" s="134"/>
      <c r="AC969" s="134"/>
      <c r="AD969" s="134"/>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row>
    <row r="970" spans="1:56" ht="16.5" customHeight="1" x14ac:dyDescent="0.3">
      <c r="A970" s="22"/>
      <c r="B970" s="22"/>
      <c r="C970" s="22"/>
      <c r="D970" s="22"/>
      <c r="E970" s="21"/>
      <c r="F970" s="23"/>
      <c r="G970" s="21"/>
      <c r="H970" s="21"/>
      <c r="I970" s="21"/>
      <c r="J970" s="21"/>
      <c r="K970" s="21"/>
      <c r="L970" s="21"/>
      <c r="M970" s="21"/>
      <c r="N970" s="21"/>
      <c r="O970" s="21"/>
      <c r="P970" s="21"/>
      <c r="Q970" s="21"/>
      <c r="R970" s="134"/>
      <c r="S970" s="134"/>
      <c r="T970" s="134"/>
      <c r="U970" s="134"/>
      <c r="V970" s="134"/>
      <c r="W970" s="134"/>
      <c r="X970" s="134"/>
      <c r="Y970" s="134"/>
      <c r="Z970" s="134"/>
      <c r="AA970" s="134"/>
      <c r="AB970" s="134"/>
      <c r="AC970" s="134"/>
      <c r="AD970" s="134"/>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row>
    <row r="971" spans="1:56" ht="16.5" customHeight="1" x14ac:dyDescent="0.3">
      <c r="A971" s="22"/>
      <c r="B971" s="22"/>
      <c r="C971" s="22"/>
      <c r="D971" s="22"/>
      <c r="E971" s="21"/>
      <c r="F971" s="23"/>
      <c r="G971" s="21"/>
      <c r="H971" s="21"/>
      <c r="I971" s="21"/>
      <c r="J971" s="21"/>
      <c r="K971" s="21"/>
      <c r="L971" s="21"/>
      <c r="M971" s="21"/>
      <c r="N971" s="21"/>
      <c r="O971" s="21"/>
      <c r="P971" s="21"/>
      <c r="Q971" s="21"/>
      <c r="R971" s="134"/>
      <c r="S971" s="134"/>
      <c r="T971" s="134"/>
      <c r="U971" s="134"/>
      <c r="V971" s="134"/>
      <c r="W971" s="134"/>
      <c r="X971" s="134"/>
      <c r="Y971" s="134"/>
      <c r="Z971" s="134"/>
      <c r="AA971" s="134"/>
      <c r="AB971" s="134"/>
      <c r="AC971" s="134"/>
      <c r="AD971" s="134"/>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row>
    <row r="972" spans="1:56" ht="16.5" customHeight="1" x14ac:dyDescent="0.3">
      <c r="A972" s="22"/>
      <c r="B972" s="22"/>
      <c r="C972" s="22"/>
      <c r="D972" s="22"/>
      <c r="E972" s="21"/>
      <c r="F972" s="23"/>
      <c r="G972" s="21"/>
      <c r="H972" s="21"/>
      <c r="I972" s="21"/>
      <c r="J972" s="21"/>
      <c r="K972" s="21"/>
      <c r="L972" s="21"/>
      <c r="M972" s="21"/>
      <c r="N972" s="21"/>
      <c r="O972" s="21"/>
      <c r="P972" s="21"/>
      <c r="Q972" s="21"/>
      <c r="R972" s="134"/>
      <c r="S972" s="134"/>
      <c r="T972" s="134"/>
      <c r="U972" s="134"/>
      <c r="V972" s="134"/>
      <c r="W972" s="134"/>
      <c r="X972" s="134"/>
      <c r="Y972" s="134"/>
      <c r="Z972" s="134"/>
      <c r="AA972" s="134"/>
      <c r="AB972" s="134"/>
      <c r="AC972" s="134"/>
      <c r="AD972" s="134"/>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row>
    <row r="973" spans="1:56" ht="16.5" customHeight="1" x14ac:dyDescent="0.3">
      <c r="A973" s="22"/>
      <c r="B973" s="22"/>
      <c r="C973" s="22"/>
      <c r="D973" s="22"/>
      <c r="E973" s="21"/>
      <c r="F973" s="23"/>
      <c r="G973" s="21"/>
      <c r="H973" s="21"/>
      <c r="I973" s="21"/>
      <c r="J973" s="21"/>
      <c r="K973" s="21"/>
      <c r="L973" s="21"/>
      <c r="M973" s="21"/>
      <c r="N973" s="21"/>
      <c r="O973" s="21"/>
      <c r="P973" s="21"/>
      <c r="Q973" s="21"/>
      <c r="R973" s="134"/>
      <c r="S973" s="134"/>
      <c r="T973" s="134"/>
      <c r="U973" s="134"/>
      <c r="V973" s="134"/>
      <c r="W973" s="134"/>
      <c r="X973" s="134"/>
      <c r="Y973" s="134"/>
      <c r="Z973" s="134"/>
      <c r="AA973" s="134"/>
      <c r="AB973" s="134"/>
      <c r="AC973" s="134"/>
      <c r="AD973" s="134"/>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row>
    <row r="974" spans="1:56" ht="16.5" customHeight="1" x14ac:dyDescent="0.3">
      <c r="A974" s="22"/>
      <c r="B974" s="22"/>
      <c r="C974" s="22"/>
      <c r="D974" s="22"/>
      <c r="E974" s="21"/>
      <c r="F974" s="23"/>
      <c r="G974" s="21"/>
      <c r="H974" s="21"/>
      <c r="I974" s="21"/>
      <c r="J974" s="21"/>
      <c r="K974" s="21"/>
      <c r="L974" s="21"/>
      <c r="M974" s="21"/>
      <c r="N974" s="21"/>
      <c r="O974" s="21"/>
      <c r="P974" s="21"/>
      <c r="Q974" s="21"/>
      <c r="R974" s="134"/>
      <c r="S974" s="134"/>
      <c r="T974" s="134"/>
      <c r="U974" s="134"/>
      <c r="V974" s="134"/>
      <c r="W974" s="134"/>
      <c r="X974" s="134"/>
      <c r="Y974" s="134"/>
      <c r="Z974" s="134"/>
      <c r="AA974" s="134"/>
      <c r="AB974" s="134"/>
      <c r="AC974" s="134"/>
      <c r="AD974" s="134"/>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row>
    <row r="975" spans="1:56" ht="16.5" customHeight="1" x14ac:dyDescent="0.3">
      <c r="A975" s="22"/>
      <c r="B975" s="22"/>
      <c r="C975" s="22"/>
      <c r="D975" s="22"/>
      <c r="E975" s="21"/>
      <c r="F975" s="23"/>
      <c r="G975" s="21"/>
      <c r="H975" s="21"/>
      <c r="I975" s="21"/>
      <c r="J975" s="21"/>
      <c r="K975" s="21"/>
      <c r="L975" s="21"/>
      <c r="M975" s="21"/>
      <c r="N975" s="21"/>
      <c r="O975" s="21"/>
      <c r="P975" s="21"/>
      <c r="Q975" s="21"/>
      <c r="R975" s="134"/>
      <c r="S975" s="134"/>
      <c r="T975" s="134"/>
      <c r="U975" s="134"/>
      <c r="V975" s="134"/>
      <c r="W975" s="134"/>
      <c r="X975" s="134"/>
      <c r="Y975" s="134"/>
      <c r="Z975" s="134"/>
      <c r="AA975" s="134"/>
      <c r="AB975" s="134"/>
      <c r="AC975" s="134"/>
      <c r="AD975" s="134"/>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row>
    <row r="976" spans="1:56" ht="16.5" customHeight="1" x14ac:dyDescent="0.3">
      <c r="A976" s="22"/>
      <c r="B976" s="22"/>
      <c r="C976" s="22"/>
      <c r="D976" s="22"/>
      <c r="E976" s="21"/>
      <c r="F976" s="23"/>
      <c r="G976" s="21"/>
      <c r="H976" s="21"/>
      <c r="I976" s="21"/>
      <c r="J976" s="21"/>
      <c r="K976" s="21"/>
      <c r="L976" s="21"/>
      <c r="M976" s="21"/>
      <c r="N976" s="21"/>
      <c r="O976" s="21"/>
      <c r="P976" s="21"/>
      <c r="Q976" s="21"/>
      <c r="R976" s="134"/>
      <c r="S976" s="134"/>
      <c r="T976" s="134"/>
      <c r="U976" s="134"/>
      <c r="V976" s="134"/>
      <c r="W976" s="134"/>
      <c r="X976" s="134"/>
      <c r="Y976" s="134"/>
      <c r="Z976" s="134"/>
      <c r="AA976" s="134"/>
      <c r="AB976" s="134"/>
      <c r="AC976" s="134"/>
      <c r="AD976" s="134"/>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row>
    <row r="977" spans="1:56" ht="16.5" customHeight="1" x14ac:dyDescent="0.3">
      <c r="A977" s="22"/>
      <c r="B977" s="22"/>
      <c r="C977" s="22"/>
      <c r="D977" s="22"/>
      <c r="E977" s="21"/>
      <c r="F977" s="23"/>
      <c r="G977" s="21"/>
      <c r="H977" s="21"/>
      <c r="I977" s="21"/>
      <c r="J977" s="21"/>
      <c r="K977" s="21"/>
      <c r="L977" s="21"/>
      <c r="M977" s="21"/>
      <c r="N977" s="21"/>
      <c r="O977" s="21"/>
      <c r="P977" s="21"/>
      <c r="Q977" s="21"/>
      <c r="R977" s="134"/>
      <c r="S977" s="134"/>
      <c r="T977" s="134"/>
      <c r="U977" s="134"/>
      <c r="V977" s="134"/>
      <c r="W977" s="134"/>
      <c r="X977" s="134"/>
      <c r="Y977" s="134"/>
      <c r="Z977" s="134"/>
      <c r="AA977" s="134"/>
      <c r="AB977" s="134"/>
      <c r="AC977" s="134"/>
      <c r="AD977" s="134"/>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row>
    <row r="978" spans="1:56" ht="16.5" customHeight="1" x14ac:dyDescent="0.3">
      <c r="A978" s="22"/>
      <c r="B978" s="22"/>
      <c r="C978" s="22"/>
      <c r="D978" s="22"/>
      <c r="E978" s="21"/>
      <c r="F978" s="23"/>
      <c r="G978" s="21"/>
      <c r="H978" s="21"/>
      <c r="I978" s="21"/>
      <c r="J978" s="21"/>
      <c r="K978" s="21"/>
      <c r="L978" s="21"/>
      <c r="M978" s="21"/>
      <c r="N978" s="21"/>
      <c r="O978" s="21"/>
      <c r="P978" s="21"/>
      <c r="Q978" s="21"/>
      <c r="R978" s="134"/>
      <c r="S978" s="134"/>
      <c r="T978" s="134"/>
      <c r="U978" s="134"/>
      <c r="V978" s="134"/>
      <c r="W978" s="134"/>
      <c r="X978" s="134"/>
      <c r="Y978" s="134"/>
      <c r="Z978" s="134"/>
      <c r="AA978" s="134"/>
      <c r="AB978" s="134"/>
      <c r="AC978" s="134"/>
      <c r="AD978" s="134"/>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row>
    <row r="979" spans="1:56" ht="16.5" customHeight="1" x14ac:dyDescent="0.3">
      <c r="A979" s="22"/>
      <c r="B979" s="22"/>
      <c r="C979" s="22"/>
      <c r="D979" s="22"/>
      <c r="E979" s="21"/>
      <c r="F979" s="23"/>
      <c r="G979" s="21"/>
      <c r="H979" s="21"/>
      <c r="I979" s="21"/>
      <c r="J979" s="21"/>
      <c r="K979" s="21"/>
      <c r="L979" s="21"/>
      <c r="M979" s="21"/>
      <c r="N979" s="21"/>
      <c r="O979" s="21"/>
      <c r="P979" s="21"/>
      <c r="Q979" s="21"/>
      <c r="R979" s="134"/>
      <c r="S979" s="134"/>
      <c r="T979" s="134"/>
      <c r="U979" s="134"/>
      <c r="V979" s="134"/>
      <c r="W979" s="134"/>
      <c r="X979" s="134"/>
      <c r="Y979" s="134"/>
      <c r="Z979" s="134"/>
      <c r="AA979" s="134"/>
      <c r="AB979" s="134"/>
      <c r="AC979" s="134"/>
      <c r="AD979" s="134"/>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row>
    <row r="980" spans="1:56" ht="16.5" customHeight="1" x14ac:dyDescent="0.3">
      <c r="A980" s="22"/>
      <c r="B980" s="22"/>
      <c r="C980" s="22"/>
      <c r="D980" s="22"/>
      <c r="E980" s="21"/>
      <c r="F980" s="23"/>
      <c r="G980" s="21"/>
      <c r="H980" s="21"/>
      <c r="I980" s="21"/>
      <c r="J980" s="21"/>
      <c r="K980" s="21"/>
      <c r="L980" s="21"/>
      <c r="M980" s="21"/>
      <c r="N980" s="21"/>
      <c r="O980" s="21"/>
      <c r="P980" s="21"/>
      <c r="Q980" s="21"/>
      <c r="R980" s="134"/>
      <c r="S980" s="134"/>
      <c r="T980" s="134"/>
      <c r="U980" s="134"/>
      <c r="V980" s="134"/>
      <c r="W980" s="134"/>
      <c r="X980" s="134"/>
      <c r="Y980" s="134"/>
      <c r="Z980" s="134"/>
      <c r="AA980" s="134"/>
      <c r="AB980" s="134"/>
      <c r="AC980" s="134"/>
      <c r="AD980" s="134"/>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row>
    <row r="981" spans="1:56" ht="16.5" customHeight="1" x14ac:dyDescent="0.3">
      <c r="A981" s="22"/>
      <c r="B981" s="22"/>
      <c r="C981" s="22"/>
      <c r="D981" s="22"/>
      <c r="E981" s="21"/>
      <c r="F981" s="23"/>
      <c r="G981" s="21"/>
      <c r="H981" s="21"/>
      <c r="I981" s="21"/>
      <c r="J981" s="21"/>
      <c r="K981" s="21"/>
      <c r="L981" s="21"/>
      <c r="M981" s="21"/>
      <c r="N981" s="21"/>
      <c r="O981" s="21"/>
      <c r="P981" s="21"/>
      <c r="Q981" s="21"/>
      <c r="R981" s="134"/>
      <c r="S981" s="134"/>
      <c r="T981" s="134"/>
      <c r="U981" s="134"/>
      <c r="V981" s="134"/>
      <c r="W981" s="134"/>
      <c r="X981" s="134"/>
      <c r="Y981" s="134"/>
      <c r="Z981" s="134"/>
      <c r="AA981" s="134"/>
      <c r="AB981" s="134"/>
      <c r="AC981" s="134"/>
      <c r="AD981" s="134"/>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row>
    <row r="982" spans="1:56" ht="16.5" customHeight="1" x14ac:dyDescent="0.3">
      <c r="A982" s="22"/>
      <c r="B982" s="22"/>
      <c r="C982" s="22"/>
      <c r="D982" s="22"/>
      <c r="E982" s="21"/>
      <c r="F982" s="23"/>
      <c r="G982" s="21"/>
      <c r="H982" s="21"/>
      <c r="I982" s="21"/>
      <c r="J982" s="21"/>
      <c r="K982" s="21"/>
      <c r="L982" s="21"/>
      <c r="M982" s="21"/>
      <c r="N982" s="21"/>
      <c r="O982" s="21"/>
      <c r="P982" s="21"/>
      <c r="Q982" s="21"/>
      <c r="R982" s="134"/>
      <c r="S982" s="134"/>
      <c r="T982" s="134"/>
      <c r="U982" s="134"/>
      <c r="V982" s="134"/>
      <c r="W982" s="134"/>
      <c r="X982" s="134"/>
      <c r="Y982" s="134"/>
      <c r="Z982" s="134"/>
      <c r="AA982" s="134"/>
      <c r="AB982" s="134"/>
      <c r="AC982" s="134"/>
      <c r="AD982" s="134"/>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row>
    <row r="983" spans="1:56" ht="16.5" customHeight="1" x14ac:dyDescent="0.3">
      <c r="A983" s="22"/>
      <c r="B983" s="22"/>
      <c r="C983" s="22"/>
      <c r="D983" s="22"/>
      <c r="E983" s="21"/>
      <c r="F983" s="23"/>
      <c r="G983" s="21"/>
      <c r="H983" s="21"/>
      <c r="I983" s="21"/>
      <c r="J983" s="21"/>
      <c r="K983" s="21"/>
      <c r="L983" s="21"/>
      <c r="M983" s="21"/>
      <c r="N983" s="21"/>
      <c r="O983" s="21"/>
      <c r="P983" s="21"/>
      <c r="Q983" s="21"/>
      <c r="R983" s="134"/>
      <c r="S983" s="134"/>
      <c r="T983" s="134"/>
      <c r="U983" s="134"/>
      <c r="V983" s="134"/>
      <c r="W983" s="134"/>
      <c r="X983" s="134"/>
      <c r="Y983" s="134"/>
      <c r="Z983" s="134"/>
      <c r="AA983" s="134"/>
      <c r="AB983" s="134"/>
      <c r="AC983" s="134"/>
      <c r="AD983" s="134"/>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row>
    <row r="984" spans="1:56" ht="16.5" customHeight="1" x14ac:dyDescent="0.3">
      <c r="A984" s="22"/>
      <c r="B984" s="22"/>
      <c r="C984" s="22"/>
      <c r="D984" s="22"/>
      <c r="E984" s="21"/>
      <c r="F984" s="23"/>
      <c r="G984" s="21"/>
      <c r="H984" s="21"/>
      <c r="I984" s="21"/>
      <c r="J984" s="21"/>
      <c r="K984" s="21"/>
      <c r="L984" s="21"/>
      <c r="M984" s="21"/>
      <c r="N984" s="21"/>
      <c r="O984" s="21"/>
      <c r="P984" s="21"/>
      <c r="Q984" s="21"/>
      <c r="R984" s="134"/>
      <c r="S984" s="134"/>
      <c r="T984" s="134"/>
      <c r="U984" s="134"/>
      <c r="V984" s="134"/>
      <c r="W984" s="134"/>
      <c r="X984" s="134"/>
      <c r="Y984" s="134"/>
      <c r="Z984" s="134"/>
      <c r="AA984" s="134"/>
      <c r="AB984" s="134"/>
      <c r="AC984" s="134"/>
      <c r="AD984" s="134"/>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row>
    <row r="985" spans="1:56" ht="16.5" customHeight="1" x14ac:dyDescent="0.3">
      <c r="A985" s="22"/>
      <c r="B985" s="22"/>
      <c r="C985" s="22"/>
      <c r="D985" s="22"/>
      <c r="E985" s="21"/>
      <c r="F985" s="23"/>
      <c r="G985" s="21"/>
      <c r="H985" s="21"/>
      <c r="I985" s="21"/>
      <c r="J985" s="21"/>
      <c r="K985" s="21"/>
      <c r="L985" s="21"/>
      <c r="M985" s="21"/>
      <c r="N985" s="21"/>
      <c r="O985" s="21"/>
      <c r="P985" s="21"/>
      <c r="Q985" s="21"/>
      <c r="R985" s="134"/>
      <c r="S985" s="134"/>
      <c r="T985" s="134"/>
      <c r="U985" s="134"/>
      <c r="V985" s="134"/>
      <c r="W985" s="134"/>
      <c r="X985" s="134"/>
      <c r="Y985" s="134"/>
      <c r="Z985" s="134"/>
      <c r="AA985" s="134"/>
      <c r="AB985" s="134"/>
      <c r="AC985" s="134"/>
      <c r="AD985" s="134"/>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row>
    <row r="986" spans="1:56" ht="16.5" customHeight="1" x14ac:dyDescent="0.3">
      <c r="A986" s="22"/>
      <c r="B986" s="22"/>
      <c r="C986" s="22"/>
      <c r="D986" s="22"/>
      <c r="E986" s="21"/>
      <c r="F986" s="23"/>
      <c r="G986" s="21"/>
      <c r="H986" s="21"/>
      <c r="I986" s="21"/>
      <c r="J986" s="21"/>
      <c r="K986" s="21"/>
      <c r="L986" s="21"/>
      <c r="M986" s="21"/>
      <c r="N986" s="21"/>
      <c r="O986" s="21"/>
      <c r="P986" s="21"/>
      <c r="Q986" s="21"/>
      <c r="R986" s="134"/>
      <c r="S986" s="134"/>
      <c r="T986" s="134"/>
      <c r="U986" s="134"/>
      <c r="V986" s="134"/>
      <c r="W986" s="134"/>
      <c r="X986" s="134"/>
      <c r="Y986" s="134"/>
      <c r="Z986" s="134"/>
      <c r="AA986" s="134"/>
      <c r="AB986" s="134"/>
      <c r="AC986" s="134"/>
      <c r="AD986" s="134"/>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row>
    <row r="987" spans="1:56" ht="16.5" customHeight="1" x14ac:dyDescent="0.3">
      <c r="A987" s="22"/>
      <c r="B987" s="22"/>
      <c r="C987" s="22"/>
      <c r="D987" s="22"/>
      <c r="E987" s="21"/>
      <c r="F987" s="23"/>
      <c r="G987" s="21"/>
      <c r="H987" s="21"/>
      <c r="I987" s="21"/>
      <c r="J987" s="21"/>
      <c r="K987" s="21"/>
      <c r="L987" s="21"/>
      <c r="M987" s="21"/>
      <c r="N987" s="21"/>
      <c r="O987" s="21"/>
      <c r="P987" s="21"/>
      <c r="Q987" s="21"/>
      <c r="R987" s="134"/>
      <c r="S987" s="134"/>
      <c r="T987" s="134"/>
      <c r="U987" s="134"/>
      <c r="V987" s="134"/>
      <c r="W987" s="134"/>
      <c r="X987" s="134"/>
      <c r="Y987" s="134"/>
      <c r="Z987" s="134"/>
      <c r="AA987" s="134"/>
      <c r="AB987" s="134"/>
      <c r="AC987" s="134"/>
      <c r="AD987" s="134"/>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row>
    <row r="988" spans="1:56" ht="16.5" customHeight="1" x14ac:dyDescent="0.3">
      <c r="A988" s="22"/>
      <c r="B988" s="22"/>
      <c r="C988" s="22"/>
      <c r="D988" s="22"/>
      <c r="E988" s="21"/>
      <c r="F988" s="23"/>
      <c r="G988" s="21"/>
      <c r="H988" s="21"/>
      <c r="I988" s="21"/>
      <c r="J988" s="21"/>
      <c r="K988" s="21"/>
      <c r="L988" s="21"/>
      <c r="M988" s="21"/>
      <c r="N988" s="21"/>
      <c r="O988" s="21"/>
      <c r="P988" s="21"/>
      <c r="Q988" s="21"/>
      <c r="R988" s="134"/>
      <c r="S988" s="134"/>
      <c r="T988" s="134"/>
      <c r="U988" s="134"/>
      <c r="V988" s="134"/>
      <c r="W988" s="134"/>
      <c r="X988" s="134"/>
      <c r="Y988" s="134"/>
      <c r="Z988" s="134"/>
      <c r="AA988" s="134"/>
      <c r="AB988" s="134"/>
      <c r="AC988" s="134"/>
      <c r="AD988" s="134"/>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row>
    <row r="989" spans="1:56" ht="16.5" customHeight="1" x14ac:dyDescent="0.3">
      <c r="A989" s="22"/>
      <c r="B989" s="22"/>
      <c r="C989" s="22"/>
      <c r="D989" s="22"/>
      <c r="E989" s="21"/>
      <c r="F989" s="23"/>
      <c r="G989" s="21"/>
      <c r="H989" s="21"/>
      <c r="I989" s="21"/>
      <c r="J989" s="21"/>
      <c r="K989" s="21"/>
      <c r="L989" s="21"/>
      <c r="M989" s="21"/>
      <c r="N989" s="21"/>
      <c r="O989" s="21"/>
      <c r="P989" s="21"/>
      <c r="Q989" s="21"/>
      <c r="R989" s="134"/>
      <c r="S989" s="134"/>
      <c r="T989" s="134"/>
      <c r="U989" s="134"/>
      <c r="V989" s="134"/>
      <c r="W989" s="134"/>
      <c r="X989" s="134"/>
      <c r="Y989" s="134"/>
      <c r="Z989" s="134"/>
      <c r="AA989" s="134"/>
      <c r="AB989" s="134"/>
      <c r="AC989" s="134"/>
      <c r="AD989" s="134"/>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row>
    <row r="990" spans="1:56" ht="16.5" customHeight="1" x14ac:dyDescent="0.3">
      <c r="A990" s="22"/>
      <c r="B990" s="22"/>
      <c r="C990" s="22"/>
      <c r="D990" s="22"/>
      <c r="E990" s="21"/>
      <c r="F990" s="23"/>
      <c r="G990" s="21"/>
      <c r="H990" s="21"/>
      <c r="I990" s="21"/>
      <c r="J990" s="21"/>
      <c r="K990" s="21"/>
      <c r="L990" s="21"/>
      <c r="M990" s="21"/>
      <c r="N990" s="21"/>
      <c r="O990" s="21"/>
      <c r="P990" s="21"/>
      <c r="Q990" s="21"/>
      <c r="R990" s="134"/>
      <c r="S990" s="134"/>
      <c r="T990" s="134"/>
      <c r="U990" s="134"/>
      <c r="V990" s="134"/>
      <c r="W990" s="134"/>
      <c r="X990" s="134"/>
      <c r="Y990" s="134"/>
      <c r="Z990" s="134"/>
      <c r="AA990" s="134"/>
      <c r="AB990" s="134"/>
      <c r="AC990" s="134"/>
      <c r="AD990" s="134"/>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row>
    <row r="991" spans="1:56" ht="16.5" customHeight="1" x14ac:dyDescent="0.3">
      <c r="A991" s="22"/>
      <c r="B991" s="22"/>
      <c r="C991" s="22"/>
      <c r="D991" s="22"/>
      <c r="E991" s="21"/>
      <c r="F991" s="23"/>
      <c r="G991" s="21"/>
      <c r="H991" s="21"/>
      <c r="I991" s="21"/>
      <c r="J991" s="21"/>
      <c r="K991" s="21"/>
      <c r="L991" s="21"/>
      <c r="M991" s="21"/>
      <c r="N991" s="21"/>
      <c r="O991" s="21"/>
      <c r="P991" s="21"/>
      <c r="Q991" s="21"/>
      <c r="R991" s="134"/>
      <c r="S991" s="134"/>
      <c r="T991" s="134"/>
      <c r="U991" s="134"/>
      <c r="V991" s="134"/>
      <c r="W991" s="134"/>
      <c r="X991" s="134"/>
      <c r="Y991" s="134"/>
      <c r="Z991" s="134"/>
      <c r="AA991" s="134"/>
      <c r="AB991" s="134"/>
      <c r="AC991" s="134"/>
      <c r="AD991" s="134"/>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row>
    <row r="992" spans="1:56" ht="16.5" customHeight="1" x14ac:dyDescent="0.3">
      <c r="A992" s="22"/>
      <c r="B992" s="22"/>
      <c r="C992" s="22"/>
      <c r="D992" s="22"/>
      <c r="E992" s="21"/>
      <c r="F992" s="23"/>
      <c r="G992" s="21"/>
      <c r="H992" s="21"/>
      <c r="I992" s="21"/>
      <c r="J992" s="21"/>
      <c r="K992" s="21"/>
      <c r="L992" s="21"/>
      <c r="M992" s="21"/>
      <c r="N992" s="21"/>
      <c r="O992" s="21"/>
      <c r="P992" s="21"/>
      <c r="Q992" s="21"/>
      <c r="R992" s="134"/>
      <c r="S992" s="134"/>
      <c r="T992" s="134"/>
      <c r="U992" s="134"/>
      <c r="V992" s="134"/>
      <c r="W992" s="134"/>
      <c r="X992" s="134"/>
      <c r="Y992" s="134"/>
      <c r="Z992" s="134"/>
      <c r="AA992" s="134"/>
      <c r="AB992" s="134"/>
      <c r="AC992" s="134"/>
      <c r="AD992" s="134"/>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row>
    <row r="993" spans="1:56" ht="16.5" customHeight="1" x14ac:dyDescent="0.3">
      <c r="A993" s="22"/>
      <c r="B993" s="22"/>
      <c r="C993" s="22"/>
      <c r="D993" s="22"/>
      <c r="E993" s="21"/>
      <c r="F993" s="23"/>
      <c r="G993" s="21"/>
      <c r="H993" s="21"/>
      <c r="I993" s="21"/>
      <c r="J993" s="21"/>
      <c r="K993" s="21"/>
      <c r="L993" s="21"/>
      <c r="M993" s="21"/>
      <c r="N993" s="21"/>
      <c r="O993" s="21"/>
      <c r="P993" s="21"/>
      <c r="Q993" s="21"/>
      <c r="R993" s="134"/>
      <c r="S993" s="134"/>
      <c r="T993" s="134"/>
      <c r="U993" s="134"/>
      <c r="V993" s="134"/>
      <c r="W993" s="134"/>
      <c r="X993" s="134"/>
      <c r="Y993" s="134"/>
      <c r="Z993" s="134"/>
      <c r="AA993" s="134"/>
      <c r="AB993" s="134"/>
      <c r="AC993" s="134"/>
      <c r="AD993" s="134"/>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row>
    <row r="994" spans="1:56" ht="16.5" customHeight="1" x14ac:dyDescent="0.3">
      <c r="A994" s="22"/>
      <c r="B994" s="22"/>
      <c r="C994" s="22"/>
      <c r="D994" s="22"/>
      <c r="E994" s="21"/>
      <c r="F994" s="23"/>
      <c r="G994" s="21"/>
      <c r="H994" s="21"/>
      <c r="I994" s="21"/>
      <c r="J994" s="21"/>
      <c r="K994" s="21"/>
      <c r="L994" s="21"/>
      <c r="M994" s="21"/>
      <c r="N994" s="21"/>
      <c r="O994" s="21"/>
      <c r="P994" s="21"/>
      <c r="Q994" s="21"/>
      <c r="R994" s="134"/>
      <c r="S994" s="134"/>
      <c r="T994" s="134"/>
      <c r="U994" s="134"/>
      <c r="V994" s="134"/>
      <c r="W994" s="134"/>
      <c r="X994" s="134"/>
      <c r="Y994" s="134"/>
      <c r="Z994" s="134"/>
      <c r="AA994" s="134"/>
      <c r="AB994" s="134"/>
      <c r="AC994" s="134"/>
      <c r="AD994" s="134"/>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row>
    <row r="995" spans="1:56" ht="16.5" customHeight="1" x14ac:dyDescent="0.3">
      <c r="A995" s="22"/>
      <c r="B995" s="22"/>
      <c r="C995" s="22"/>
      <c r="D995" s="22"/>
      <c r="E995" s="21"/>
      <c r="F995" s="23"/>
      <c r="G995" s="21"/>
      <c r="H995" s="21"/>
      <c r="I995" s="21"/>
      <c r="J995" s="21"/>
      <c r="K995" s="21"/>
      <c r="L995" s="21"/>
      <c r="M995" s="21"/>
      <c r="N995" s="21"/>
      <c r="O995" s="21"/>
      <c r="P995" s="21"/>
      <c r="Q995" s="21"/>
      <c r="R995" s="134"/>
      <c r="S995" s="134"/>
      <c r="T995" s="134"/>
      <c r="U995" s="134"/>
      <c r="V995" s="134"/>
      <c r="W995" s="134"/>
      <c r="X995" s="134"/>
      <c r="Y995" s="134"/>
      <c r="Z995" s="134"/>
      <c r="AA995" s="134"/>
      <c r="AB995" s="134"/>
      <c r="AC995" s="134"/>
      <c r="AD995" s="134"/>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row>
    <row r="996" spans="1:56" ht="16.5" customHeight="1" x14ac:dyDescent="0.3">
      <c r="A996" s="22"/>
      <c r="B996" s="22"/>
      <c r="C996" s="22"/>
      <c r="D996" s="22"/>
      <c r="E996" s="21"/>
      <c r="F996" s="23"/>
      <c r="G996" s="21"/>
      <c r="H996" s="21"/>
      <c r="I996" s="21"/>
      <c r="J996" s="21"/>
      <c r="K996" s="21"/>
      <c r="L996" s="21"/>
      <c r="M996" s="21"/>
      <c r="N996" s="21"/>
      <c r="O996" s="21"/>
      <c r="P996" s="21"/>
      <c r="Q996" s="21"/>
      <c r="R996" s="134"/>
      <c r="S996" s="134"/>
      <c r="T996" s="134"/>
      <c r="U996" s="134"/>
      <c r="V996" s="134"/>
      <c r="W996" s="134"/>
      <c r="X996" s="134"/>
      <c r="Y996" s="134"/>
      <c r="Z996" s="134"/>
      <c r="AA996" s="134"/>
      <c r="AB996" s="134"/>
      <c r="AC996" s="134"/>
      <c r="AD996" s="134"/>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row>
    <row r="997" spans="1:56" ht="16.5" customHeight="1" x14ac:dyDescent="0.3">
      <c r="A997" s="22"/>
      <c r="B997" s="22"/>
      <c r="C997" s="22"/>
      <c r="D997" s="22"/>
      <c r="E997" s="21"/>
      <c r="F997" s="23"/>
      <c r="G997" s="21"/>
      <c r="H997" s="21"/>
      <c r="I997" s="21"/>
      <c r="J997" s="21"/>
      <c r="K997" s="21"/>
      <c r="L997" s="21"/>
      <c r="M997" s="21"/>
      <c r="N997" s="21"/>
      <c r="O997" s="21"/>
      <c r="P997" s="21"/>
      <c r="Q997" s="21"/>
      <c r="R997" s="134"/>
      <c r="S997" s="134"/>
      <c r="T997" s="134"/>
      <c r="U997" s="134"/>
      <c r="V997" s="134"/>
      <c r="W997" s="134"/>
      <c r="X997" s="134"/>
      <c r="Y997" s="134"/>
      <c r="Z997" s="134"/>
      <c r="AA997" s="134"/>
      <c r="AB997" s="134"/>
      <c r="AC997" s="134"/>
      <c r="AD997" s="134"/>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row>
    <row r="998" spans="1:56" ht="16.5" customHeight="1" x14ac:dyDescent="0.3">
      <c r="A998" s="22"/>
      <c r="B998" s="22"/>
      <c r="C998" s="22"/>
      <c r="D998" s="22"/>
      <c r="E998" s="21"/>
      <c r="F998" s="23"/>
      <c r="G998" s="21"/>
      <c r="H998" s="21"/>
      <c r="I998" s="21"/>
      <c r="J998" s="21"/>
      <c r="K998" s="21"/>
      <c r="L998" s="21"/>
      <c r="M998" s="21"/>
      <c r="N998" s="21"/>
      <c r="O998" s="21"/>
      <c r="P998" s="21"/>
      <c r="Q998" s="21"/>
      <c r="R998" s="134"/>
      <c r="S998" s="134"/>
      <c r="T998" s="134"/>
      <c r="U998" s="134"/>
      <c r="V998" s="134"/>
      <c r="W998" s="134"/>
      <c r="X998" s="134"/>
      <c r="Y998" s="134"/>
      <c r="Z998" s="134"/>
      <c r="AA998" s="134"/>
      <c r="AB998" s="134"/>
      <c r="AC998" s="134"/>
      <c r="AD998" s="134"/>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row>
    <row r="999" spans="1:56" ht="16.5" customHeight="1" x14ac:dyDescent="0.3">
      <c r="A999" s="22"/>
      <c r="B999" s="22"/>
      <c r="C999" s="22"/>
      <c r="D999" s="22"/>
      <c r="E999" s="21"/>
      <c r="F999" s="23"/>
      <c r="G999" s="21"/>
      <c r="H999" s="21"/>
      <c r="I999" s="21"/>
      <c r="J999" s="21"/>
      <c r="K999" s="21"/>
      <c r="L999" s="21"/>
      <c r="M999" s="21"/>
      <c r="N999" s="21"/>
      <c r="O999" s="21"/>
      <c r="P999" s="21"/>
      <c r="Q999" s="21"/>
      <c r="R999" s="134"/>
      <c r="S999" s="134"/>
      <c r="T999" s="134"/>
      <c r="U999" s="134"/>
      <c r="V999" s="134"/>
      <c r="W999" s="134"/>
      <c r="X999" s="134"/>
      <c r="Y999" s="134"/>
      <c r="Z999" s="134"/>
      <c r="AA999" s="134"/>
      <c r="AB999" s="134"/>
      <c r="AC999" s="134"/>
      <c r="AD999" s="134"/>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row>
    <row r="1000" spans="1:56" ht="16.5" customHeight="1" x14ac:dyDescent="0.3">
      <c r="A1000" s="22"/>
      <c r="B1000" s="22"/>
      <c r="C1000" s="22"/>
      <c r="D1000" s="22"/>
      <c r="E1000" s="21"/>
      <c r="F1000" s="23"/>
      <c r="G1000" s="21"/>
      <c r="H1000" s="21"/>
      <c r="I1000" s="21"/>
      <c r="J1000" s="21"/>
      <c r="K1000" s="21"/>
      <c r="L1000" s="21"/>
      <c r="M1000" s="21"/>
      <c r="N1000" s="21"/>
      <c r="O1000" s="21"/>
      <c r="P1000" s="21"/>
      <c r="Q1000" s="21"/>
      <c r="R1000" s="134"/>
      <c r="S1000" s="134"/>
      <c r="T1000" s="134"/>
      <c r="U1000" s="134"/>
      <c r="V1000" s="134"/>
      <c r="W1000" s="134"/>
      <c r="X1000" s="134"/>
      <c r="Y1000" s="134"/>
      <c r="Z1000" s="134"/>
      <c r="AA1000" s="134"/>
      <c r="AB1000" s="134"/>
      <c r="AC1000" s="134"/>
      <c r="AD1000" s="134"/>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row>
  </sheetData>
  <autoFilter ref="A9:AJ9"/>
  <mergeCells count="155">
    <mergeCell ref="H46:H51"/>
    <mergeCell ref="I46:I51"/>
    <mergeCell ref="J46:J51"/>
    <mergeCell ref="K46:K51"/>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K40:K45"/>
    <mergeCell ref="L40:L45"/>
    <mergeCell ref="M40:M45"/>
    <mergeCell ref="N40:N45"/>
    <mergeCell ref="A40:A45"/>
    <mergeCell ref="B40:B45"/>
    <mergeCell ref="C40:C45"/>
    <mergeCell ref="D40:D45"/>
    <mergeCell ref="E40:E45"/>
    <mergeCell ref="F40:F45"/>
    <mergeCell ref="G40:G45"/>
    <mergeCell ref="L34:L39"/>
    <mergeCell ref="M34:M39"/>
    <mergeCell ref="N34:N39"/>
    <mergeCell ref="A34:A39"/>
    <mergeCell ref="B34:B39"/>
    <mergeCell ref="C34:C39"/>
    <mergeCell ref="D34:D39"/>
    <mergeCell ref="E34:E39"/>
    <mergeCell ref="F34:F39"/>
    <mergeCell ref="G34:G39"/>
    <mergeCell ref="R8:W8"/>
    <mergeCell ref="M10:M15"/>
    <mergeCell ref="N10:N15"/>
    <mergeCell ref="L10:L15"/>
    <mergeCell ref="A10:A15"/>
    <mergeCell ref="B10:B15"/>
    <mergeCell ref="C10:C15"/>
    <mergeCell ref="D10:D15"/>
    <mergeCell ref="E10:E15"/>
    <mergeCell ref="F10:F15"/>
    <mergeCell ref="G10:G15"/>
    <mergeCell ref="H10:H15"/>
    <mergeCell ref="I10:I15"/>
    <mergeCell ref="J10:J15"/>
    <mergeCell ref="K10:K15"/>
    <mergeCell ref="A1:AJ2"/>
    <mergeCell ref="A4:B4"/>
    <mergeCell ref="C4:N4"/>
    <mergeCell ref="O4:Q4"/>
    <mergeCell ref="A5:B5"/>
    <mergeCell ref="C5:N5"/>
    <mergeCell ref="C6:N6"/>
    <mergeCell ref="A6:B6"/>
    <mergeCell ref="A7:G7"/>
    <mergeCell ref="H7:N7"/>
    <mergeCell ref="O7:W7"/>
    <mergeCell ref="X7:AD7"/>
    <mergeCell ref="AE7:AJ7"/>
    <mergeCell ref="C64:C69"/>
    <mergeCell ref="D64:D69"/>
    <mergeCell ref="E64:E69"/>
    <mergeCell ref="F64:F69"/>
    <mergeCell ref="G64:G69"/>
    <mergeCell ref="H28:H33"/>
    <mergeCell ref="I28:I33"/>
    <mergeCell ref="J28:J33"/>
    <mergeCell ref="K28:K33"/>
    <mergeCell ref="H58:H63"/>
    <mergeCell ref="I58:I63"/>
    <mergeCell ref="J58:J63"/>
    <mergeCell ref="K58:K63"/>
    <mergeCell ref="H52:H57"/>
    <mergeCell ref="I52:I57"/>
    <mergeCell ref="J52:J57"/>
    <mergeCell ref="K52:K57"/>
    <mergeCell ref="H34:H39"/>
    <mergeCell ref="I34:I39"/>
    <mergeCell ref="J34:J39"/>
    <mergeCell ref="K34:K39"/>
    <mergeCell ref="H40:H45"/>
    <mergeCell ref="I40:I45"/>
    <mergeCell ref="J40:J45"/>
    <mergeCell ref="L28:L33"/>
    <mergeCell ref="M28:M33"/>
    <mergeCell ref="N28:N33"/>
    <mergeCell ref="A28:A33"/>
    <mergeCell ref="B28:B33"/>
    <mergeCell ref="C28:C33"/>
    <mergeCell ref="D28:D33"/>
    <mergeCell ref="E28:E33"/>
    <mergeCell ref="F28:F33"/>
    <mergeCell ref="G28:G33"/>
    <mergeCell ref="H22:H27"/>
    <mergeCell ref="I22:I27"/>
    <mergeCell ref="J22:J27"/>
    <mergeCell ref="K22:K27"/>
    <mergeCell ref="L22:L27"/>
    <mergeCell ref="M22:M27"/>
    <mergeCell ref="N22:N27"/>
    <mergeCell ref="A22:A27"/>
    <mergeCell ref="B22:B27"/>
    <mergeCell ref="C22:C27"/>
    <mergeCell ref="D22:D27"/>
    <mergeCell ref="E22:E27"/>
    <mergeCell ref="F22:F27"/>
    <mergeCell ref="G22:G27"/>
    <mergeCell ref="H16:H21"/>
    <mergeCell ref="I16:I21"/>
    <mergeCell ref="J16:J21"/>
    <mergeCell ref="K16:K21"/>
    <mergeCell ref="L16:L21"/>
    <mergeCell ref="M16:M21"/>
    <mergeCell ref="N16:N21"/>
    <mergeCell ref="A16:A21"/>
    <mergeCell ref="B16:B21"/>
    <mergeCell ref="C16:C21"/>
    <mergeCell ref="D16:D21"/>
    <mergeCell ref="E16:E21"/>
    <mergeCell ref="F16:F21"/>
    <mergeCell ref="G16:G21"/>
    <mergeCell ref="L58:L63"/>
    <mergeCell ref="M58:M63"/>
    <mergeCell ref="N58:N63"/>
    <mergeCell ref="A58:A63"/>
    <mergeCell ref="B58:B63"/>
    <mergeCell ref="C58:C63"/>
    <mergeCell ref="D58:D63"/>
    <mergeCell ref="E58:E63"/>
    <mergeCell ref="F58:F63"/>
    <mergeCell ref="G58:G63"/>
    <mergeCell ref="L52:L57"/>
    <mergeCell ref="M52:M57"/>
    <mergeCell ref="N52:N57"/>
    <mergeCell ref="A52:A57"/>
    <mergeCell ref="B52:B57"/>
    <mergeCell ref="C52:C57"/>
    <mergeCell ref="D52:D57"/>
    <mergeCell ref="E52:E57"/>
    <mergeCell ref="F52:F57"/>
    <mergeCell ref="G52:G57"/>
  </mergeCells>
  <conditionalFormatting sqref="H10 H16">
    <cfRule type="cellIs" dxfId="104" priority="1" operator="equal">
      <formula>"Muy Alta"</formula>
    </cfRule>
    <cfRule type="cellIs" dxfId="103" priority="2" operator="equal">
      <formula>"Alta"</formula>
    </cfRule>
    <cfRule type="cellIs" dxfId="102" priority="3" operator="equal">
      <formula>"Media"</formula>
    </cfRule>
    <cfRule type="cellIs" dxfId="101" priority="4" operator="equal">
      <formula>"Baja"</formula>
    </cfRule>
    <cfRule type="cellIs" dxfId="100" priority="5" operator="equal">
      <formula>"Muy Baja"</formula>
    </cfRule>
  </conditionalFormatting>
  <conditionalFormatting sqref="H22">
    <cfRule type="cellIs" dxfId="99" priority="52" operator="equal">
      <formula>"Muy Alta"</formula>
    </cfRule>
    <cfRule type="cellIs" dxfId="98" priority="53" operator="equal">
      <formula>"Alta"</formula>
    </cfRule>
    <cfRule type="cellIs" dxfId="97" priority="54" operator="equal">
      <formula>"Media"</formula>
    </cfRule>
    <cfRule type="cellIs" dxfId="96" priority="55" operator="equal">
      <formula>"Baja"</formula>
    </cfRule>
    <cfRule type="cellIs" dxfId="95" priority="56" operator="equal">
      <formula>"Muy Baja"</formula>
    </cfRule>
  </conditionalFormatting>
  <conditionalFormatting sqref="H28">
    <cfRule type="cellIs" dxfId="94" priority="75" operator="equal">
      <formula>"Muy Alta"</formula>
    </cfRule>
    <cfRule type="cellIs" dxfId="93" priority="76" operator="equal">
      <formula>"Alta"</formula>
    </cfRule>
    <cfRule type="cellIs" dxfId="92" priority="77" operator="equal">
      <formula>"Media"</formula>
    </cfRule>
    <cfRule type="cellIs" dxfId="91" priority="78" operator="equal">
      <formula>"Baja"</formula>
    </cfRule>
    <cfRule type="cellIs" dxfId="90" priority="79" operator="equal">
      <formula>"Muy Baja"</formula>
    </cfRule>
  </conditionalFormatting>
  <conditionalFormatting sqref="H34">
    <cfRule type="cellIs" dxfId="89" priority="98" operator="equal">
      <formula>"Muy Alta"</formula>
    </cfRule>
    <cfRule type="cellIs" dxfId="88" priority="99" operator="equal">
      <formula>"Alta"</formula>
    </cfRule>
    <cfRule type="cellIs" dxfId="87" priority="100" operator="equal">
      <formula>"Media"</formula>
    </cfRule>
    <cfRule type="cellIs" dxfId="86" priority="101" operator="equal">
      <formula>"Baja"</formula>
    </cfRule>
    <cfRule type="cellIs" dxfId="85" priority="102" operator="equal">
      <formula>"Muy Baja"</formula>
    </cfRule>
  </conditionalFormatting>
  <conditionalFormatting sqref="H40">
    <cfRule type="cellIs" dxfId="84" priority="121" operator="equal">
      <formula>"Muy Alta"</formula>
    </cfRule>
    <cfRule type="cellIs" dxfId="83" priority="122" operator="equal">
      <formula>"Alta"</formula>
    </cfRule>
    <cfRule type="cellIs" dxfId="82" priority="123" operator="equal">
      <formula>"Media"</formula>
    </cfRule>
    <cfRule type="cellIs" dxfId="81" priority="124" operator="equal">
      <formula>"Baja"</formula>
    </cfRule>
    <cfRule type="cellIs" dxfId="80" priority="125" operator="equal">
      <formula>"Muy Baja"</formula>
    </cfRule>
  </conditionalFormatting>
  <conditionalFormatting sqref="H46">
    <cfRule type="cellIs" dxfId="79" priority="144" operator="equal">
      <formula>"Muy Alta"</formula>
    </cfRule>
    <cfRule type="cellIs" dxfId="78" priority="145" operator="equal">
      <formula>"Alta"</formula>
    </cfRule>
    <cfRule type="cellIs" dxfId="77" priority="146" operator="equal">
      <formula>"Media"</formula>
    </cfRule>
    <cfRule type="cellIs" dxfId="76" priority="147" operator="equal">
      <formula>"Baja"</formula>
    </cfRule>
    <cfRule type="cellIs" dxfId="75" priority="148" operator="equal">
      <formula>"Muy Baja"</formula>
    </cfRule>
  </conditionalFormatting>
  <conditionalFormatting sqref="H52">
    <cfRule type="cellIs" dxfId="74" priority="167" operator="equal">
      <formula>"Muy Alta"</formula>
    </cfRule>
    <cfRule type="cellIs" dxfId="73" priority="168" operator="equal">
      <formula>"Alta"</formula>
    </cfRule>
    <cfRule type="cellIs" dxfId="72" priority="169" operator="equal">
      <formula>"Media"</formula>
    </cfRule>
    <cfRule type="cellIs" dxfId="71" priority="170" operator="equal">
      <formula>"Baja"</formula>
    </cfRule>
    <cfRule type="cellIs" dxfId="70" priority="171" operator="equal">
      <formula>"Muy Baja"</formula>
    </cfRule>
  </conditionalFormatting>
  <conditionalFormatting sqref="H58">
    <cfRule type="cellIs" dxfId="69" priority="29" operator="equal">
      <formula>"Muy Alta"</formula>
    </cfRule>
    <cfRule type="cellIs" dxfId="68" priority="30" operator="equal">
      <formula>"Alta"</formula>
    </cfRule>
    <cfRule type="cellIs" dxfId="67" priority="31" operator="equal">
      <formula>"Media"</formula>
    </cfRule>
    <cfRule type="cellIs" dxfId="66" priority="32" operator="equal">
      <formula>"Baja"</formula>
    </cfRule>
    <cfRule type="cellIs" dxfId="65" priority="33" operator="equal">
      <formula>"Muy Baja"</formula>
    </cfRule>
  </conditionalFormatting>
  <conditionalFormatting sqref="H64">
    <cfRule type="cellIs" dxfId="64" priority="208" operator="equal">
      <formula>"Muy Alta"</formula>
    </cfRule>
    <cfRule type="cellIs" dxfId="63" priority="209" operator="equal">
      <formula>"Alta"</formula>
    </cfRule>
    <cfRule type="cellIs" dxfId="62" priority="210" operator="equal">
      <formula>"Media"</formula>
    </cfRule>
    <cfRule type="cellIs" dxfId="61" priority="211" operator="equal">
      <formula>"Baja"</formula>
    </cfRule>
    <cfRule type="cellIs" dxfId="60" priority="212" operator="equal">
      <formula>"Muy Baja"</formula>
    </cfRule>
  </conditionalFormatting>
  <conditionalFormatting sqref="K10:K69">
    <cfRule type="containsText" dxfId="59" priority="231" operator="containsText" text="❌">
      <formula>NOT(ISERROR(SEARCH(("❌"),(K10))))</formula>
    </cfRule>
  </conditionalFormatting>
  <conditionalFormatting sqref="L10 L16 L22 L28 L34 L40 L46 L52 L58 L64">
    <cfRule type="cellIs" dxfId="58" priority="6" operator="equal">
      <formula>"Catastrófico"</formula>
    </cfRule>
    <cfRule type="cellIs" dxfId="57" priority="7" operator="equal">
      <formula>"Mayor"</formula>
    </cfRule>
    <cfRule type="cellIs" dxfId="56" priority="8" operator="equal">
      <formula>"Moderado"</formula>
    </cfRule>
    <cfRule type="cellIs" dxfId="55" priority="9" operator="equal">
      <formula>"Menor"</formula>
    </cfRule>
    <cfRule type="cellIs" dxfId="54" priority="10" operator="equal">
      <formula>"Leve"</formula>
    </cfRule>
  </conditionalFormatting>
  <conditionalFormatting sqref="N10">
    <cfRule type="cellIs" dxfId="53" priority="11" operator="equal">
      <formula>"Extremo"</formula>
    </cfRule>
    <cfRule type="cellIs" dxfId="52" priority="12" operator="equal">
      <formula>"Alto"</formula>
    </cfRule>
    <cfRule type="cellIs" dxfId="51" priority="13" operator="equal">
      <formula>"Moderado"</formula>
    </cfRule>
    <cfRule type="cellIs" dxfId="50" priority="14" operator="equal">
      <formula>"Bajo"</formula>
    </cfRule>
  </conditionalFormatting>
  <conditionalFormatting sqref="N16">
    <cfRule type="cellIs" dxfId="49" priority="34" operator="equal">
      <formula>"Extremo"</formula>
    </cfRule>
    <cfRule type="cellIs" dxfId="48" priority="35" operator="equal">
      <formula>"Alto"</formula>
    </cfRule>
    <cfRule type="cellIs" dxfId="47" priority="36" operator="equal">
      <formula>"Moderado"</formula>
    </cfRule>
    <cfRule type="cellIs" dxfId="46" priority="37" operator="equal">
      <formula>"Bajo"</formula>
    </cfRule>
  </conditionalFormatting>
  <conditionalFormatting sqref="N22">
    <cfRule type="cellIs" dxfId="45" priority="57" operator="equal">
      <formula>"Extremo"</formula>
    </cfRule>
    <cfRule type="cellIs" dxfId="44" priority="58" operator="equal">
      <formula>"Alto"</formula>
    </cfRule>
    <cfRule type="cellIs" dxfId="43" priority="59" operator="equal">
      <formula>"Moderado"</formula>
    </cfRule>
    <cfRule type="cellIs" dxfId="42" priority="60" operator="equal">
      <formula>"Bajo"</formula>
    </cfRule>
  </conditionalFormatting>
  <conditionalFormatting sqref="N28">
    <cfRule type="cellIs" dxfId="41" priority="80" operator="equal">
      <formula>"Extremo"</formula>
    </cfRule>
    <cfRule type="cellIs" dxfId="40" priority="81" operator="equal">
      <formula>"Alto"</formula>
    </cfRule>
    <cfRule type="cellIs" dxfId="39" priority="82" operator="equal">
      <formula>"Moderado"</formula>
    </cfRule>
    <cfRule type="cellIs" dxfId="38" priority="83" operator="equal">
      <formula>"Bajo"</formula>
    </cfRule>
  </conditionalFormatting>
  <conditionalFormatting sqref="N34">
    <cfRule type="cellIs" dxfId="37" priority="103" operator="equal">
      <formula>"Extremo"</formula>
    </cfRule>
    <cfRule type="cellIs" dxfId="36" priority="104" operator="equal">
      <formula>"Alto"</formula>
    </cfRule>
    <cfRule type="cellIs" dxfId="35" priority="105" operator="equal">
      <formula>"Moderado"</formula>
    </cfRule>
    <cfRule type="cellIs" dxfId="34" priority="106" operator="equal">
      <formula>"Bajo"</formula>
    </cfRule>
  </conditionalFormatting>
  <conditionalFormatting sqref="N40">
    <cfRule type="cellIs" dxfId="33" priority="126" operator="equal">
      <formula>"Extremo"</formula>
    </cfRule>
    <cfRule type="cellIs" dxfId="32" priority="127" operator="equal">
      <formula>"Alto"</formula>
    </cfRule>
    <cfRule type="cellIs" dxfId="31" priority="128" operator="equal">
      <formula>"Moderado"</formula>
    </cfRule>
    <cfRule type="cellIs" dxfId="30" priority="129" operator="equal">
      <formula>"Bajo"</formula>
    </cfRule>
  </conditionalFormatting>
  <conditionalFormatting sqref="N46">
    <cfRule type="cellIs" dxfId="29" priority="149" operator="equal">
      <formula>"Extremo"</formula>
    </cfRule>
    <cfRule type="cellIs" dxfId="28" priority="150" operator="equal">
      <formula>"Alto"</formula>
    </cfRule>
    <cfRule type="cellIs" dxfId="27" priority="151" operator="equal">
      <formula>"Moderado"</formula>
    </cfRule>
    <cfRule type="cellIs" dxfId="26" priority="152" operator="equal">
      <formula>"Bajo"</formula>
    </cfRule>
  </conditionalFormatting>
  <conditionalFormatting sqref="N52">
    <cfRule type="cellIs" dxfId="25" priority="172" operator="equal">
      <formula>"Extremo"</formula>
    </cfRule>
    <cfRule type="cellIs" dxfId="24" priority="173" operator="equal">
      <formula>"Alto"</formula>
    </cfRule>
    <cfRule type="cellIs" dxfId="23" priority="174" operator="equal">
      <formula>"Moderado"</formula>
    </cfRule>
    <cfRule type="cellIs" dxfId="22" priority="175" operator="equal">
      <formula>"Bajo"</formula>
    </cfRule>
  </conditionalFormatting>
  <conditionalFormatting sqref="N58">
    <cfRule type="cellIs" dxfId="21" priority="190" operator="equal">
      <formula>"Extremo"</formula>
    </cfRule>
    <cfRule type="cellIs" dxfId="20" priority="191" operator="equal">
      <formula>"Alto"</formula>
    </cfRule>
    <cfRule type="cellIs" dxfId="19" priority="192" operator="equal">
      <formula>"Moderado"</formula>
    </cfRule>
    <cfRule type="cellIs" dxfId="18" priority="193" operator="equal">
      <formula>"Bajo"</formula>
    </cfRule>
  </conditionalFormatting>
  <conditionalFormatting sqref="N64">
    <cfRule type="cellIs" dxfId="17" priority="213" operator="equal">
      <formula>"Extremo"</formula>
    </cfRule>
    <cfRule type="cellIs" dxfId="16" priority="214" operator="equal">
      <formula>"Alto"</formula>
    </cfRule>
    <cfRule type="cellIs" dxfId="15" priority="215" operator="equal">
      <formula>"Moderado"</formula>
    </cfRule>
    <cfRule type="cellIs" dxfId="14" priority="216" operator="equal">
      <formula>"Bajo"</formula>
    </cfRule>
  </conditionalFormatting>
  <conditionalFormatting sqref="Y10:Y69">
    <cfRule type="cellIs" dxfId="13" priority="15" operator="equal">
      <formula>"Muy Alta"</formula>
    </cfRule>
    <cfRule type="cellIs" dxfId="12" priority="16" operator="equal">
      <formula>"Alta"</formula>
    </cfRule>
    <cfRule type="cellIs" dxfId="11" priority="17" operator="equal">
      <formula>"Media"</formula>
    </cfRule>
    <cfRule type="cellIs" dxfId="10" priority="18" operator="equal">
      <formula>"Baja"</formula>
    </cfRule>
    <cfRule type="cellIs" dxfId="9" priority="19" operator="equal">
      <formula>"Muy Baja"</formula>
    </cfRule>
  </conditionalFormatting>
  <conditionalFormatting sqref="AA10:AA69">
    <cfRule type="cellIs" dxfId="8" priority="20" operator="equal">
      <formula>"Catastrófico"</formula>
    </cfRule>
    <cfRule type="cellIs" dxfId="7" priority="21" operator="equal">
      <formula>"Mayor"</formula>
    </cfRule>
    <cfRule type="cellIs" dxfId="6" priority="22" operator="equal">
      <formula>"Moderado"</formula>
    </cfRule>
    <cfRule type="cellIs" dxfId="5" priority="23" operator="equal">
      <formula>"Menor"</formula>
    </cfRule>
    <cfRule type="cellIs" dxfId="4" priority="24" operator="equal">
      <formula>"Leve"</formula>
    </cfRule>
  </conditionalFormatting>
  <conditionalFormatting sqref="AC10:AC69">
    <cfRule type="cellIs" dxfId="3" priority="25" operator="equal">
      <formula>"Extremo"</formula>
    </cfRule>
    <cfRule type="cellIs" dxfId="2" priority="26" operator="equal">
      <formula>"Alto"</formula>
    </cfRule>
    <cfRule type="cellIs" dxfId="1" priority="27" operator="equal">
      <formula>"Moderado"</formula>
    </cfRule>
    <cfRule type="cellIs" dxfId="0" priority="28" operator="equal">
      <formula>"Bajo"</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ErrorMessage="1">
          <x14:formula1>
            <xm:f>'Tabla Valoración controles'!$D$13:$D$14</xm:f>
          </x14:formula1>
          <xm:sqref>W10:W69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AE10:AE69</xm:sqref>
        </x14:dataValidation>
        <x14:dataValidation type="list" allowBlank="1" showErrorMessage="1">
          <x14:formula1>
            <xm:f>'Tabla Valoración controles'!$D$11:$D$12</xm:f>
          </x14:formula1>
          <xm:sqref>V10:V69</xm:sqref>
        </x14:dataValidation>
        <x14:dataValidation type="list" allowBlank="1" showErrorMessage="1">
          <x14:formula1>
            <xm:f>'Tabla Impacto'!$F$210:$F$221</xm:f>
          </x14:formula1>
          <xm:sqref>J10 J16 J22 J28 J34 J40 J46 J52 J58 J64</xm:sqref>
        </x14:dataValidation>
        <x14:dataValidation type="list" allowBlank="1" showErrorMessage="1">
          <x14:formula1>
            <xm:f>'Opciones Tratamiento'!$B$2:$B$5</xm:f>
          </x14:formula1>
          <xm:sqref>AD10:AD69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AF10:AF69</xm:sqref>
        </x14:dataValidation>
        <x14:dataValidation type="list" allowBlank="1" showErrorMessage="1">
          <x14:formula1>
            <xm:f>'Opciones Tratamiento'!$E$2:$E$4</xm:f>
          </x14:formula1>
          <xm:sqref>B10 B16 B22 B28 B34 B40 B46 B52 B58 B64</xm:sqref>
        </x14:dataValidation>
        <x14:dataValidation type="list" allowBlank="1" showErrorMessage="1">
          <x14:formula1>
            <xm:f>'Tabla Valoración controles'!$D$9:$D$10</xm:f>
          </x14:formula1>
          <xm:sqref>U10:U69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AG10:AG69</xm:sqref>
        </x14:dataValidation>
        <x14:dataValidation type="list" allowBlank="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14:formula1>
            <xm:f>'Tabla Valoración controles'!$D$7:$D$8</xm:f>
          </x14:formula1>
          <xm:sqref>S10:S69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AH10:AH69</xm:sqref>
        </x14:dataValidation>
        <x14:dataValidation type="list" allowBlank="1" showErrorMessage="1">
          <x14:formula1>
            <xm:f>'Tabla Valoración controles'!$D$4:$D$6</xm:f>
          </x14:formula1>
          <xm:sqref>R10:R69</xm:sqref>
        </x14:dataValidation>
        <x14:dataValidation type="list" allowBlank="1" showErrorMessage="1">
          <x14:formula1>
            <xm:f>'Opciones Tratamiento'!$B$13:$B$19</xm:f>
          </x14:formula1>
          <xm:sqref>F10 F16 F22 F28 F34 F40 F46 F52 F58 F64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zoomScale="50" zoomScaleNormal="50" workbookViewId="0">
      <selection activeCell="T36" sqref="T36:U37"/>
    </sheetView>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34" t="s">
        <v>92</v>
      </c>
      <c r="C2" s="242"/>
      <c r="D2" s="242"/>
      <c r="E2" s="242"/>
      <c r="F2" s="242"/>
      <c r="G2" s="242"/>
      <c r="H2" s="242"/>
      <c r="I2" s="242"/>
      <c r="J2" s="335" t="s">
        <v>15</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297"/>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42"/>
      <c r="C3" s="242"/>
      <c r="D3" s="242"/>
      <c r="E3" s="242"/>
      <c r="F3" s="242"/>
      <c r="G3" s="242"/>
      <c r="H3" s="242"/>
      <c r="I3" s="242"/>
      <c r="J3" s="337"/>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338"/>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42"/>
      <c r="C4" s="242"/>
      <c r="D4" s="242"/>
      <c r="E4" s="242"/>
      <c r="F4" s="242"/>
      <c r="G4" s="242"/>
      <c r="H4" s="242"/>
      <c r="I4" s="242"/>
      <c r="J4" s="294"/>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299"/>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40" t="s">
        <v>93</v>
      </c>
      <c r="C6" s="336"/>
      <c r="D6" s="293"/>
      <c r="E6" s="328" t="s">
        <v>94</v>
      </c>
      <c r="F6" s="329"/>
      <c r="G6" s="329"/>
      <c r="H6" s="329"/>
      <c r="I6" s="311"/>
      <c r="J6" s="301" t="str">
        <f ca="1">IF(AND('Mapa final'!$H$10="Muy Alta",'Mapa final'!$L$10="Leve"),CONCATENATE("R",'Mapa final'!$A$10),"")</f>
        <v/>
      </c>
      <c r="K6" s="302"/>
      <c r="L6" s="303" t="str">
        <f ca="1">IF(AND('Mapa final'!$H$16="Muy Alta",'Mapa final'!$L$16="Leve"),CONCATENATE("R",'Mapa final'!$A$16),"")</f>
        <v/>
      </c>
      <c r="M6" s="302"/>
      <c r="N6" s="303" t="str">
        <f ca="1">IF(AND('Mapa final'!$H$22="Muy Alta",'Mapa final'!$L$22="Leve"),CONCATENATE("R",'Mapa final'!$A$22),"")</f>
        <v/>
      </c>
      <c r="O6" s="311"/>
      <c r="P6" s="301" t="str">
        <f ca="1">IF(AND('Mapa final'!$H$10="Muy Alta",'Mapa final'!$L$10="Menor"),CONCATENATE("R",'Mapa final'!$A$10),"")</f>
        <v/>
      </c>
      <c r="Q6" s="302"/>
      <c r="R6" s="303" t="str">
        <f ca="1">IF(AND('Mapa final'!$H$16="Muy Alta",'Mapa final'!$L$16="Menor"),CONCATENATE("R",'Mapa final'!$A$16),"")</f>
        <v/>
      </c>
      <c r="S6" s="302"/>
      <c r="T6" s="303" t="str">
        <f ca="1">IF(AND('Mapa final'!$H$22="Muy Alta",'Mapa final'!$L$22="Menor"),CONCATENATE("R",'Mapa final'!$A$22),"")</f>
        <v/>
      </c>
      <c r="U6" s="311"/>
      <c r="V6" s="301" t="str">
        <f ca="1">IF(AND('Mapa final'!$H$10="Muy Alta",'Mapa final'!$L$10="Moderado"),CONCATENATE("R",'Mapa final'!$A$10),"")</f>
        <v/>
      </c>
      <c r="W6" s="302"/>
      <c r="X6" s="303" t="str">
        <f ca="1">IF(AND('Mapa final'!$H$16="Muy Alta",'Mapa final'!$L$16="Moderado"),CONCATENATE("R",'Mapa final'!$A$16),"")</f>
        <v/>
      </c>
      <c r="Y6" s="302"/>
      <c r="Z6" s="303" t="str">
        <f ca="1">IF(AND('Mapa final'!$H$22="Muy Alta",'Mapa final'!$L$22="Moderado"),CONCATENATE("R",'Mapa final'!$A$22),"")</f>
        <v/>
      </c>
      <c r="AA6" s="311"/>
      <c r="AB6" s="301" t="str">
        <f ca="1">IF(AND('Mapa final'!$H$10="Muy Alta",'Mapa final'!$L$10="Mayor"),CONCATENATE("R",'Mapa final'!$A$10),"")</f>
        <v/>
      </c>
      <c r="AC6" s="302"/>
      <c r="AD6" s="303" t="str">
        <f ca="1">IF(AND('Mapa final'!$H$16="Muy Alta",'Mapa final'!$L$16="Mayor"),CONCATENATE("R",'Mapa final'!$A$16),"")</f>
        <v/>
      </c>
      <c r="AE6" s="302"/>
      <c r="AF6" s="303" t="str">
        <f ca="1">IF(AND('Mapa final'!$H$22="Muy Alta",'Mapa final'!$L$22="Mayor"),CONCATENATE("R",'Mapa final'!$A$22),"")</f>
        <v/>
      </c>
      <c r="AG6" s="311"/>
      <c r="AH6" s="313" t="str">
        <f ca="1">IF(AND('Mapa final'!$H$10="Muy Alta",'Mapa final'!$L$10="Catastrófico"),CONCATENATE("R",'Mapa final'!$A$10),"")</f>
        <v/>
      </c>
      <c r="AI6" s="302"/>
      <c r="AJ6" s="305" t="str">
        <f ca="1">IF(AND('Mapa final'!$H$16="Muy Alta",'Mapa final'!$L$16="Catastrófico"),CONCATENATE("R",'Mapa final'!$A$16),"")</f>
        <v/>
      </c>
      <c r="AK6" s="302"/>
      <c r="AL6" s="305" t="str">
        <f ca="1">IF(AND('Mapa final'!$H$22="Muy Alta",'Mapa final'!$L$22="Catastrófico"),CONCATENATE("R",'Mapa final'!$A$22),"")</f>
        <v/>
      </c>
      <c r="AM6" s="311"/>
      <c r="AO6" s="327" t="s">
        <v>95</v>
      </c>
      <c r="AP6" s="318"/>
      <c r="AQ6" s="318"/>
      <c r="AR6" s="318"/>
      <c r="AS6" s="318"/>
      <c r="AT6" s="319"/>
      <c r="AU6" s="1"/>
      <c r="AV6" s="1"/>
      <c r="AW6" s="1"/>
      <c r="AX6" s="1"/>
      <c r="AY6" s="1"/>
      <c r="AZ6" s="1"/>
      <c r="BA6" s="1"/>
      <c r="BB6" s="1"/>
      <c r="BC6" s="1"/>
      <c r="BD6" s="1"/>
      <c r="BE6" s="1"/>
      <c r="BF6" s="1"/>
      <c r="BG6" s="1"/>
      <c r="BH6" s="1"/>
      <c r="BI6" s="1"/>
    </row>
    <row r="7" spans="1:61" ht="15" customHeight="1" x14ac:dyDescent="0.3">
      <c r="A7" s="1"/>
      <c r="B7" s="337"/>
      <c r="C7" s="242"/>
      <c r="D7" s="243"/>
      <c r="E7" s="254"/>
      <c r="F7" s="242"/>
      <c r="G7" s="242"/>
      <c r="H7" s="242"/>
      <c r="I7" s="243"/>
      <c r="J7" s="298"/>
      <c r="K7" s="299"/>
      <c r="L7" s="294"/>
      <c r="M7" s="299"/>
      <c r="N7" s="294"/>
      <c r="O7" s="295"/>
      <c r="P7" s="298"/>
      <c r="Q7" s="299"/>
      <c r="R7" s="294"/>
      <c r="S7" s="299"/>
      <c r="T7" s="294"/>
      <c r="U7" s="295"/>
      <c r="V7" s="298"/>
      <c r="W7" s="299"/>
      <c r="X7" s="294"/>
      <c r="Y7" s="299"/>
      <c r="Z7" s="294"/>
      <c r="AA7" s="295"/>
      <c r="AB7" s="298"/>
      <c r="AC7" s="299"/>
      <c r="AD7" s="294"/>
      <c r="AE7" s="299"/>
      <c r="AF7" s="294"/>
      <c r="AG7" s="295"/>
      <c r="AH7" s="298"/>
      <c r="AI7" s="299"/>
      <c r="AJ7" s="294"/>
      <c r="AK7" s="299"/>
      <c r="AL7" s="294"/>
      <c r="AM7" s="295"/>
      <c r="AN7" s="1"/>
      <c r="AO7" s="320"/>
      <c r="AP7" s="242"/>
      <c r="AQ7" s="242"/>
      <c r="AR7" s="242"/>
      <c r="AS7" s="242"/>
      <c r="AT7" s="321"/>
      <c r="AU7" s="1"/>
      <c r="AV7" s="1"/>
      <c r="AW7" s="1"/>
      <c r="AX7" s="1"/>
      <c r="AY7" s="1"/>
      <c r="AZ7" s="1"/>
      <c r="BA7" s="1"/>
      <c r="BB7" s="1"/>
      <c r="BC7" s="1"/>
      <c r="BD7" s="1"/>
      <c r="BE7" s="1"/>
      <c r="BF7" s="1"/>
      <c r="BG7" s="1"/>
      <c r="BH7" s="1"/>
      <c r="BI7" s="1"/>
    </row>
    <row r="8" spans="1:61" ht="15" customHeight="1" x14ac:dyDescent="0.3">
      <c r="A8" s="1"/>
      <c r="B8" s="337"/>
      <c r="C8" s="242"/>
      <c r="D8" s="243"/>
      <c r="E8" s="254"/>
      <c r="F8" s="242"/>
      <c r="G8" s="242"/>
      <c r="H8" s="242"/>
      <c r="I8" s="243"/>
      <c r="J8" s="304" t="str">
        <f ca="1">IF(AND('Mapa final'!$H$28="Muy Alta",'Mapa final'!$L$28="Leve"),CONCATENATE("R",'Mapa final'!$A$28),"")</f>
        <v/>
      </c>
      <c r="K8" s="297"/>
      <c r="L8" s="292" t="str">
        <f ca="1">IF(AND('Mapa final'!$H$34="Muy Alta",'Mapa final'!$L$34="Leve"),CONCATENATE("R",'Mapa final'!$A$34),"")</f>
        <v/>
      </c>
      <c r="M8" s="297"/>
      <c r="N8" s="292" t="str">
        <f ca="1">IF(AND('Mapa final'!$H$40="Muy Alta",'Mapa final'!$L$40="Leve"),CONCATENATE("R",'Mapa final'!$A$40),"")</f>
        <v/>
      </c>
      <c r="O8" s="293"/>
      <c r="P8" s="304" t="str">
        <f ca="1">IF(AND('Mapa final'!$H$28="Muy Alta",'Mapa final'!$L$28="Menor"),CONCATENATE("R",'Mapa final'!$A$28),"")</f>
        <v/>
      </c>
      <c r="Q8" s="297"/>
      <c r="R8" s="292" t="str">
        <f ca="1">IF(AND('Mapa final'!$H$34="Muy Alta",'Mapa final'!$L$34="Menor"),CONCATENATE("R",'Mapa final'!$A$34),"")</f>
        <v/>
      </c>
      <c r="S8" s="297"/>
      <c r="T8" s="292" t="str">
        <f ca="1">IF(AND('Mapa final'!$H$40="Muy Alta",'Mapa final'!$L$40="Menor"),CONCATENATE("R",'Mapa final'!$A$40),"")</f>
        <v/>
      </c>
      <c r="U8" s="293"/>
      <c r="V8" s="304" t="str">
        <f ca="1">IF(AND('Mapa final'!$H$28="Muy Alta",'Mapa final'!$L$28="Moderado"),CONCATENATE("R",'Mapa final'!$A$28),"")</f>
        <v/>
      </c>
      <c r="W8" s="297"/>
      <c r="X8" s="292" t="str">
        <f ca="1">IF(AND('Mapa final'!$H$34="Muy Alta",'Mapa final'!$L$34="Moderado"),CONCATENATE("R",'Mapa final'!$A$34),"")</f>
        <v/>
      </c>
      <c r="Y8" s="297"/>
      <c r="Z8" s="292" t="str">
        <f ca="1">IF(AND('Mapa final'!$H$40="Muy Alta",'Mapa final'!$L$40="Moderado"),CONCATENATE("R",'Mapa final'!$A$40),"")</f>
        <v/>
      </c>
      <c r="AA8" s="293"/>
      <c r="AB8" s="304" t="str">
        <f ca="1">IF(AND('Mapa final'!$H$28="Muy Alta",'Mapa final'!$L$28="Mayor"),CONCATENATE("R",'Mapa final'!$A$28),"")</f>
        <v/>
      </c>
      <c r="AC8" s="297"/>
      <c r="AD8" s="292" t="str">
        <f ca="1">IF(AND('Mapa final'!$H$34="Muy Alta",'Mapa final'!$L$34="Mayor"),CONCATENATE("R",'Mapa final'!$A$34),"")</f>
        <v/>
      </c>
      <c r="AE8" s="297"/>
      <c r="AF8" s="292" t="str">
        <f ca="1">IF(AND('Mapa final'!$H$40="Muy Alta",'Mapa final'!$L$40="Mayor"),CONCATENATE("R",'Mapa final'!$A$40),"")</f>
        <v/>
      </c>
      <c r="AG8" s="293"/>
      <c r="AH8" s="296" t="str">
        <f ca="1">IF(AND('Mapa final'!$H$28="Muy Alta",'Mapa final'!$L$28="Catastrófico"),CONCATENATE("R",'Mapa final'!$A$28),"")</f>
        <v/>
      </c>
      <c r="AI8" s="297"/>
      <c r="AJ8" s="300" t="str">
        <f ca="1">IF(AND('Mapa final'!$H$34="Muy Alta",'Mapa final'!$L$34="Catastrófico"),CONCATENATE("R",'Mapa final'!$A$34),"")</f>
        <v/>
      </c>
      <c r="AK8" s="297"/>
      <c r="AL8" s="300" t="str">
        <f ca="1">IF(AND('Mapa final'!$H$40="Muy Alta",'Mapa final'!$L$40="Catastrófico"),CONCATENATE("R",'Mapa final'!$A$40),"")</f>
        <v/>
      </c>
      <c r="AM8" s="293"/>
      <c r="AN8" s="1"/>
      <c r="AO8" s="320"/>
      <c r="AP8" s="242"/>
      <c r="AQ8" s="242"/>
      <c r="AR8" s="242"/>
      <c r="AS8" s="242"/>
      <c r="AT8" s="321"/>
      <c r="AU8" s="1"/>
      <c r="AV8" s="1"/>
      <c r="AW8" s="1"/>
      <c r="AX8" s="1"/>
      <c r="AY8" s="1"/>
      <c r="AZ8" s="1"/>
      <c r="BA8" s="1"/>
      <c r="BB8" s="1"/>
      <c r="BC8" s="1"/>
      <c r="BD8" s="1"/>
      <c r="BE8" s="1"/>
      <c r="BF8" s="1"/>
      <c r="BG8" s="1"/>
      <c r="BH8" s="1"/>
      <c r="BI8" s="1"/>
    </row>
    <row r="9" spans="1:61" ht="15" customHeight="1" x14ac:dyDescent="0.3">
      <c r="A9" s="1"/>
      <c r="B9" s="337"/>
      <c r="C9" s="242"/>
      <c r="D9" s="243"/>
      <c r="E9" s="254"/>
      <c r="F9" s="242"/>
      <c r="G9" s="242"/>
      <c r="H9" s="242"/>
      <c r="I9" s="243"/>
      <c r="J9" s="298"/>
      <c r="K9" s="299"/>
      <c r="L9" s="294"/>
      <c r="M9" s="299"/>
      <c r="N9" s="294"/>
      <c r="O9" s="295"/>
      <c r="P9" s="298"/>
      <c r="Q9" s="299"/>
      <c r="R9" s="294"/>
      <c r="S9" s="299"/>
      <c r="T9" s="294"/>
      <c r="U9" s="295"/>
      <c r="V9" s="298"/>
      <c r="W9" s="299"/>
      <c r="X9" s="294"/>
      <c r="Y9" s="299"/>
      <c r="Z9" s="294"/>
      <c r="AA9" s="295"/>
      <c r="AB9" s="298"/>
      <c r="AC9" s="299"/>
      <c r="AD9" s="294"/>
      <c r="AE9" s="299"/>
      <c r="AF9" s="294"/>
      <c r="AG9" s="295"/>
      <c r="AH9" s="298"/>
      <c r="AI9" s="299"/>
      <c r="AJ9" s="294"/>
      <c r="AK9" s="299"/>
      <c r="AL9" s="294"/>
      <c r="AM9" s="295"/>
      <c r="AN9" s="1"/>
      <c r="AO9" s="320"/>
      <c r="AP9" s="242"/>
      <c r="AQ9" s="242"/>
      <c r="AR9" s="242"/>
      <c r="AS9" s="242"/>
      <c r="AT9" s="321"/>
      <c r="AU9" s="1"/>
      <c r="AV9" s="1"/>
      <c r="AW9" s="1"/>
      <c r="AX9" s="1"/>
      <c r="AY9" s="1"/>
      <c r="AZ9" s="1"/>
      <c r="BA9" s="1"/>
      <c r="BB9" s="1"/>
      <c r="BC9" s="1"/>
      <c r="BD9" s="1"/>
      <c r="BE9" s="1"/>
      <c r="BF9" s="1"/>
      <c r="BG9" s="1"/>
      <c r="BH9" s="1"/>
      <c r="BI9" s="1"/>
    </row>
    <row r="10" spans="1:61" ht="15" customHeight="1" x14ac:dyDescent="0.3">
      <c r="A10" s="1"/>
      <c r="B10" s="337"/>
      <c r="C10" s="242"/>
      <c r="D10" s="243"/>
      <c r="E10" s="254"/>
      <c r="F10" s="242"/>
      <c r="G10" s="242"/>
      <c r="H10" s="242"/>
      <c r="I10" s="243"/>
      <c r="J10" s="304" t="str">
        <f ca="1">IF(AND('Mapa final'!$H$46="Muy Alta",'Mapa final'!$L$46="Leve"),CONCATENATE("R",'Mapa final'!$A$46),"")</f>
        <v/>
      </c>
      <c r="K10" s="297"/>
      <c r="L10" s="292" t="str">
        <f ca="1">IF(AND('Mapa final'!$H$52="Muy Alta",'Mapa final'!$L$52="Leve"),CONCATENATE("R",'Mapa final'!$A$52),"")</f>
        <v/>
      </c>
      <c r="M10" s="297"/>
      <c r="N10" s="292" t="str">
        <f ca="1">IF(AND('Mapa final'!$H$58="Muy Alta",'Mapa final'!$L$58="Leve"),CONCATENATE("R",'Mapa final'!$A$58),"")</f>
        <v/>
      </c>
      <c r="O10" s="293"/>
      <c r="P10" s="304" t="str">
        <f ca="1">IF(AND('Mapa final'!$H$46="Muy Alta",'Mapa final'!$L$46="Menor"),CONCATENATE("R",'Mapa final'!$A$46),"")</f>
        <v/>
      </c>
      <c r="Q10" s="297"/>
      <c r="R10" s="292" t="str">
        <f ca="1">IF(AND('Mapa final'!$H$52="Muy Alta",'Mapa final'!$L$52="Menor"),CONCATENATE("R",'Mapa final'!$A$52),"")</f>
        <v/>
      </c>
      <c r="S10" s="297"/>
      <c r="T10" s="292" t="str">
        <f ca="1">IF(AND('Mapa final'!$H$58="Muy Alta",'Mapa final'!$L$58="Menor"),CONCATENATE("R",'Mapa final'!$A$58),"")</f>
        <v/>
      </c>
      <c r="U10" s="293"/>
      <c r="V10" s="304" t="str">
        <f ca="1">IF(AND('Mapa final'!$H$46="Muy Alta",'Mapa final'!$L$46="Moderado"),CONCATENATE("R",'Mapa final'!$A$46),"")</f>
        <v/>
      </c>
      <c r="W10" s="297"/>
      <c r="X10" s="292" t="str">
        <f ca="1">IF(AND('Mapa final'!$H$52="Muy Alta",'Mapa final'!$L$52="Moderado"),CONCATENATE("R",'Mapa final'!$A$52),"")</f>
        <v/>
      </c>
      <c r="Y10" s="297"/>
      <c r="Z10" s="292" t="str">
        <f ca="1">IF(AND('Mapa final'!$H$58="Muy Alta",'Mapa final'!$L$58="Moderado"),CONCATENATE("R",'Mapa final'!$A$58),"")</f>
        <v/>
      </c>
      <c r="AA10" s="293"/>
      <c r="AB10" s="304" t="str">
        <f ca="1">IF(AND('Mapa final'!$H$46="Muy Alta",'Mapa final'!$L$46="Mayor"),CONCATENATE("R",'Mapa final'!$A$46),"")</f>
        <v/>
      </c>
      <c r="AC10" s="297"/>
      <c r="AD10" s="292" t="str">
        <f ca="1">IF(AND('Mapa final'!$H$52="Muy Alta",'Mapa final'!$L$52="Mayor"),CONCATENATE("R",'Mapa final'!$A$52),"")</f>
        <v/>
      </c>
      <c r="AE10" s="297"/>
      <c r="AF10" s="292" t="str">
        <f ca="1">IF(AND('Mapa final'!$H$58="Muy Alta",'Mapa final'!$L$58="Mayor"),CONCATENATE("R",'Mapa final'!$A$58),"")</f>
        <v/>
      </c>
      <c r="AG10" s="293"/>
      <c r="AH10" s="296" t="str">
        <f ca="1">IF(AND('Mapa final'!$H$46="Muy Alta",'Mapa final'!$L$46="Catastrófico"),CONCATENATE("R",'Mapa final'!$A$46),"")</f>
        <v/>
      </c>
      <c r="AI10" s="297"/>
      <c r="AJ10" s="300" t="str">
        <f ca="1">IF(AND('Mapa final'!$H$52="Muy Alta",'Mapa final'!$L$52="Catastrófico"),CONCATENATE("R",'Mapa final'!$A$52),"")</f>
        <v/>
      </c>
      <c r="AK10" s="297"/>
      <c r="AL10" s="300" t="str">
        <f ca="1">IF(AND('Mapa final'!$H$58="Muy Alta",'Mapa final'!$L$58="Catastrófico"),CONCATENATE("R",'Mapa final'!$A$58),"")</f>
        <v/>
      </c>
      <c r="AM10" s="293"/>
      <c r="AN10" s="1"/>
      <c r="AO10" s="320"/>
      <c r="AP10" s="242"/>
      <c r="AQ10" s="242"/>
      <c r="AR10" s="242"/>
      <c r="AS10" s="242"/>
      <c r="AT10" s="321"/>
      <c r="AU10" s="1"/>
      <c r="AV10" s="1"/>
      <c r="AW10" s="1"/>
      <c r="AX10" s="1"/>
      <c r="AY10" s="1"/>
      <c r="AZ10" s="1"/>
      <c r="BA10" s="1"/>
      <c r="BB10" s="1"/>
      <c r="BC10" s="1"/>
      <c r="BD10" s="1"/>
      <c r="BE10" s="1"/>
      <c r="BF10" s="1"/>
      <c r="BG10" s="1"/>
      <c r="BH10" s="1"/>
      <c r="BI10" s="1"/>
    </row>
    <row r="11" spans="1:61" ht="15" customHeight="1" x14ac:dyDescent="0.3">
      <c r="A11" s="1"/>
      <c r="B11" s="337"/>
      <c r="C11" s="242"/>
      <c r="D11" s="243"/>
      <c r="E11" s="254"/>
      <c r="F11" s="242"/>
      <c r="G11" s="242"/>
      <c r="H11" s="242"/>
      <c r="I11" s="243"/>
      <c r="J11" s="298"/>
      <c r="K11" s="299"/>
      <c r="L11" s="294"/>
      <c r="M11" s="299"/>
      <c r="N11" s="294"/>
      <c r="O11" s="295"/>
      <c r="P11" s="298"/>
      <c r="Q11" s="299"/>
      <c r="R11" s="294"/>
      <c r="S11" s="299"/>
      <c r="T11" s="294"/>
      <c r="U11" s="295"/>
      <c r="V11" s="298"/>
      <c r="W11" s="299"/>
      <c r="X11" s="294"/>
      <c r="Y11" s="299"/>
      <c r="Z11" s="294"/>
      <c r="AA11" s="295"/>
      <c r="AB11" s="298"/>
      <c r="AC11" s="299"/>
      <c r="AD11" s="294"/>
      <c r="AE11" s="299"/>
      <c r="AF11" s="294"/>
      <c r="AG11" s="295"/>
      <c r="AH11" s="298"/>
      <c r="AI11" s="299"/>
      <c r="AJ11" s="294"/>
      <c r="AK11" s="299"/>
      <c r="AL11" s="294"/>
      <c r="AM11" s="295"/>
      <c r="AN11" s="1"/>
      <c r="AO11" s="320"/>
      <c r="AP11" s="242"/>
      <c r="AQ11" s="242"/>
      <c r="AR11" s="242"/>
      <c r="AS11" s="242"/>
      <c r="AT11" s="321"/>
      <c r="AU11" s="1"/>
      <c r="AV11" s="1"/>
      <c r="AW11" s="1"/>
      <c r="AX11" s="1"/>
      <c r="AY11" s="1"/>
      <c r="AZ11" s="1"/>
      <c r="BA11" s="1"/>
      <c r="BB11" s="1"/>
      <c r="BC11" s="1"/>
      <c r="BD11" s="1"/>
      <c r="BE11" s="1"/>
      <c r="BF11" s="1"/>
      <c r="BG11" s="1"/>
      <c r="BH11" s="1"/>
      <c r="BI11" s="1"/>
    </row>
    <row r="12" spans="1:61" ht="15" customHeight="1" x14ac:dyDescent="0.3">
      <c r="A12" s="1"/>
      <c r="B12" s="337"/>
      <c r="C12" s="242"/>
      <c r="D12" s="243"/>
      <c r="E12" s="254"/>
      <c r="F12" s="242"/>
      <c r="G12" s="242"/>
      <c r="H12" s="242"/>
      <c r="I12" s="243"/>
      <c r="J12" s="304" t="str">
        <f ca="1">IF(AND('Mapa final'!$H$64="Muy Alta",'Mapa final'!$L$64="Leve"),CONCATENATE("R",'Mapa final'!$A$64),"")</f>
        <v/>
      </c>
      <c r="K12" s="297"/>
      <c r="L12" s="292" t="str">
        <f>IF(AND('Mapa final'!$H$70="Muy Alta",'Mapa final'!$L$70="Leve"),CONCATENATE("R",'Mapa final'!$A$70),"")</f>
        <v/>
      </c>
      <c r="M12" s="297"/>
      <c r="N12" s="292" t="str">
        <f>IF(AND('Mapa final'!$H$76="Muy Alta",'Mapa final'!$L$76="Leve"),CONCATENATE("R",'Mapa final'!$A$76),"")</f>
        <v/>
      </c>
      <c r="O12" s="293"/>
      <c r="P12" s="304" t="str">
        <f ca="1">IF(AND('Mapa final'!$H$64="Muy Alta",'Mapa final'!$L$64="Menor"),CONCATENATE("R",'Mapa final'!$A$64),"")</f>
        <v/>
      </c>
      <c r="Q12" s="297"/>
      <c r="R12" s="292" t="str">
        <f>IF(AND('Mapa final'!$H$70="Muy Alta",'Mapa final'!$L$70="Menor"),CONCATENATE("R",'Mapa final'!$A$70),"")</f>
        <v/>
      </c>
      <c r="S12" s="297"/>
      <c r="T12" s="292" t="str">
        <f>IF(AND('Mapa final'!$H$76="Muy Alta",'Mapa final'!$L$76="Menor"),CONCATENATE("R",'Mapa final'!$A$76),"")</f>
        <v/>
      </c>
      <c r="U12" s="293"/>
      <c r="V12" s="304" t="str">
        <f ca="1">IF(AND('Mapa final'!$H$64="Muy Alta",'Mapa final'!$L$64="Moderado"),CONCATENATE("R",'Mapa final'!$A$64),"")</f>
        <v/>
      </c>
      <c r="W12" s="297"/>
      <c r="X12" s="292" t="str">
        <f>IF(AND('Mapa final'!$H$70="Muy Alta",'Mapa final'!$L$70="Moderado"),CONCATENATE("R",'Mapa final'!$A$70),"")</f>
        <v/>
      </c>
      <c r="Y12" s="297"/>
      <c r="Z12" s="292" t="str">
        <f>IF(AND('Mapa final'!$H$76="Muy Alta",'Mapa final'!$L$76="Moderado"),CONCATENATE("R",'Mapa final'!$A$76),"")</f>
        <v/>
      </c>
      <c r="AA12" s="293"/>
      <c r="AB12" s="304" t="str">
        <f ca="1">IF(AND('Mapa final'!$H$64="Muy Alta",'Mapa final'!$L$64="Mayor"),CONCATENATE("R",'Mapa final'!$A$64),"")</f>
        <v/>
      </c>
      <c r="AC12" s="297"/>
      <c r="AD12" s="292" t="str">
        <f>IF(AND('Mapa final'!$H$70="Muy Alta",'Mapa final'!$L$70="Mayor"),CONCATENATE("R",'Mapa final'!$A$70),"")</f>
        <v/>
      </c>
      <c r="AE12" s="297"/>
      <c r="AF12" s="292" t="str">
        <f>IF(AND('Mapa final'!$H$76="Muy Alta",'Mapa final'!$L$76="Mayor"),CONCATENATE("R",'Mapa final'!$A$76),"")</f>
        <v/>
      </c>
      <c r="AG12" s="293"/>
      <c r="AH12" s="296" t="str">
        <f ca="1">IF(AND('Mapa final'!$H$64="Muy Alta",'Mapa final'!$L$64="Catastrófico"),CONCATENATE("R",'Mapa final'!$A$64),"")</f>
        <v/>
      </c>
      <c r="AI12" s="297"/>
      <c r="AJ12" s="300" t="str">
        <f>IF(AND('Mapa final'!$H$70="Muy Alta",'Mapa final'!$L$70="Catastrófico"),CONCATENATE("R",'Mapa final'!$A$70),"")</f>
        <v/>
      </c>
      <c r="AK12" s="297"/>
      <c r="AL12" s="300" t="str">
        <f>IF(AND('Mapa final'!$H$76="Muy Alta",'Mapa final'!$L$76="Catastrófico"),CONCATENATE("R",'Mapa final'!$A$76),"")</f>
        <v/>
      </c>
      <c r="AM12" s="293"/>
      <c r="AN12" s="1"/>
      <c r="AO12" s="320"/>
      <c r="AP12" s="242"/>
      <c r="AQ12" s="242"/>
      <c r="AR12" s="242"/>
      <c r="AS12" s="242"/>
      <c r="AT12" s="321"/>
      <c r="AU12" s="1"/>
      <c r="AV12" s="1"/>
      <c r="AW12" s="1"/>
      <c r="AX12" s="1"/>
      <c r="AY12" s="1"/>
      <c r="AZ12" s="1"/>
      <c r="BA12" s="1"/>
      <c r="BB12" s="1"/>
      <c r="BC12" s="1"/>
      <c r="BD12" s="1"/>
      <c r="BE12" s="1"/>
      <c r="BF12" s="1"/>
      <c r="BG12" s="1"/>
      <c r="BH12" s="1"/>
      <c r="BI12" s="1"/>
    </row>
    <row r="13" spans="1:61" ht="15.75" customHeight="1" x14ac:dyDescent="0.3">
      <c r="A13" s="1"/>
      <c r="B13" s="337"/>
      <c r="C13" s="242"/>
      <c r="D13" s="243"/>
      <c r="E13" s="306"/>
      <c r="F13" s="330"/>
      <c r="G13" s="330"/>
      <c r="H13" s="330"/>
      <c r="I13" s="309"/>
      <c r="J13" s="298"/>
      <c r="K13" s="299"/>
      <c r="L13" s="294"/>
      <c r="M13" s="299"/>
      <c r="N13" s="294"/>
      <c r="O13" s="295"/>
      <c r="P13" s="298"/>
      <c r="Q13" s="299"/>
      <c r="R13" s="294"/>
      <c r="S13" s="299"/>
      <c r="T13" s="294"/>
      <c r="U13" s="295"/>
      <c r="V13" s="298"/>
      <c r="W13" s="299"/>
      <c r="X13" s="294"/>
      <c r="Y13" s="299"/>
      <c r="Z13" s="294"/>
      <c r="AA13" s="295"/>
      <c r="AB13" s="298"/>
      <c r="AC13" s="299"/>
      <c r="AD13" s="294"/>
      <c r="AE13" s="299"/>
      <c r="AF13" s="294"/>
      <c r="AG13" s="295"/>
      <c r="AH13" s="306"/>
      <c r="AI13" s="307"/>
      <c r="AJ13" s="308"/>
      <c r="AK13" s="307"/>
      <c r="AL13" s="308"/>
      <c r="AM13" s="309"/>
      <c r="AN13" s="1"/>
      <c r="AO13" s="322"/>
      <c r="AP13" s="323"/>
      <c r="AQ13" s="323"/>
      <c r="AR13" s="323"/>
      <c r="AS13" s="323"/>
      <c r="AT13" s="324"/>
      <c r="AU13" s="1"/>
      <c r="AV13" s="1"/>
      <c r="AW13" s="1"/>
      <c r="AX13" s="1"/>
      <c r="AY13" s="1"/>
      <c r="AZ13" s="1"/>
      <c r="BA13" s="1"/>
      <c r="BB13" s="1"/>
      <c r="BC13" s="1"/>
      <c r="BD13" s="1"/>
      <c r="BE13" s="1"/>
      <c r="BF13" s="1"/>
      <c r="BG13" s="1"/>
      <c r="BH13" s="1"/>
      <c r="BI13" s="1"/>
    </row>
    <row r="14" spans="1:61" ht="15" customHeight="1" x14ac:dyDescent="0.3">
      <c r="A14" s="1"/>
      <c r="B14" s="337"/>
      <c r="C14" s="242"/>
      <c r="D14" s="243"/>
      <c r="E14" s="328" t="s">
        <v>96</v>
      </c>
      <c r="F14" s="329"/>
      <c r="G14" s="329"/>
      <c r="H14" s="329"/>
      <c r="I14" s="329"/>
      <c r="J14" s="312" t="str">
        <f ca="1">IF(AND('Mapa final'!$H$10="Alta",'Mapa final'!$L$10="Leve"),CONCATENATE("R",'Mapa final'!$A$10),"")</f>
        <v/>
      </c>
      <c r="K14" s="302"/>
      <c r="L14" s="310" t="str">
        <f ca="1">IF(AND('Mapa final'!$H$16="Alta",'Mapa final'!$L$16="Leve"),CONCATENATE("R",'Mapa final'!$A$16),"")</f>
        <v/>
      </c>
      <c r="M14" s="302"/>
      <c r="N14" s="310" t="str">
        <f ca="1">IF(AND('Mapa final'!$H$22="Alta",'Mapa final'!$L$22="Leve"),CONCATENATE("R",'Mapa final'!$A$22),"")</f>
        <v/>
      </c>
      <c r="O14" s="311"/>
      <c r="P14" s="312" t="str">
        <f ca="1">IF(AND('Mapa final'!$H$10="Alta",'Mapa final'!$L$10="Menor"),CONCATENATE("R",'Mapa final'!$A$10),"")</f>
        <v/>
      </c>
      <c r="Q14" s="302"/>
      <c r="R14" s="310" t="str">
        <f ca="1">IF(AND('Mapa final'!$H$16="Alta",'Mapa final'!$L$16="Menor"),CONCATENATE("R",'Mapa final'!$A$16),"")</f>
        <v/>
      </c>
      <c r="S14" s="302"/>
      <c r="T14" s="310" t="str">
        <f ca="1">IF(AND('Mapa final'!$H$22="Alta",'Mapa final'!$L$22="Menor"),CONCATENATE("R",'Mapa final'!$A$22),"")</f>
        <v/>
      </c>
      <c r="U14" s="311"/>
      <c r="V14" s="301" t="str">
        <f ca="1">IF(AND('Mapa final'!$H$10="Alta",'Mapa final'!$L$10="Moderado"),CONCATENATE("R",'Mapa final'!$A$10),"")</f>
        <v/>
      </c>
      <c r="W14" s="302"/>
      <c r="X14" s="303" t="str">
        <f ca="1">IF(AND('Mapa final'!$H$16="Alta",'Mapa final'!$L$16="Moderado"),CONCATENATE("R",'Mapa final'!$A$16),"")</f>
        <v/>
      </c>
      <c r="Y14" s="302"/>
      <c r="Z14" s="303" t="str">
        <f ca="1">IF(AND('Mapa final'!$H$22="Alta",'Mapa final'!$L$22="Moderado"),CONCATENATE("R",'Mapa final'!$A$22),"")</f>
        <v/>
      </c>
      <c r="AA14" s="311"/>
      <c r="AB14" s="301" t="str">
        <f ca="1">IF(AND('Mapa final'!$H$10="Alta",'Mapa final'!$L$10="Mayor"),CONCATENATE("R",'Mapa final'!$A$10),"")</f>
        <v/>
      </c>
      <c r="AC14" s="302"/>
      <c r="AD14" s="303" t="str">
        <f ca="1">IF(AND('Mapa final'!$H$16="Alta",'Mapa final'!$L$16="Mayor"),CONCATENATE("R",'Mapa final'!$A$16),"")</f>
        <v/>
      </c>
      <c r="AE14" s="302"/>
      <c r="AF14" s="303" t="str">
        <f ca="1">IF(AND('Mapa final'!$H$22="Alta",'Mapa final'!$L$22="Mayor"),CONCATENATE("R",'Mapa final'!$A$22),"")</f>
        <v/>
      </c>
      <c r="AG14" s="311"/>
      <c r="AH14" s="313" t="str">
        <f ca="1">IF(AND('Mapa final'!$H$10="Alta",'Mapa final'!$L$10="Catastrófico"),CONCATENATE("R",'Mapa final'!$A$10),"")</f>
        <v/>
      </c>
      <c r="AI14" s="302"/>
      <c r="AJ14" s="305" t="str">
        <f ca="1">IF(AND('Mapa final'!$H$16="Alta",'Mapa final'!$L$16="Catastrófico"),CONCATENATE("R",'Mapa final'!$A$16),"")</f>
        <v/>
      </c>
      <c r="AK14" s="302"/>
      <c r="AL14" s="305" t="str">
        <f ca="1">IF(AND('Mapa final'!$H$22="Alta",'Mapa final'!$L$22="Catastrófico"),CONCATENATE("R",'Mapa final'!$A$22),"")</f>
        <v/>
      </c>
      <c r="AM14" s="311"/>
      <c r="AN14" s="1"/>
      <c r="AO14" s="325" t="s">
        <v>97</v>
      </c>
      <c r="AP14" s="318"/>
      <c r="AQ14" s="318"/>
      <c r="AR14" s="318"/>
      <c r="AS14" s="318"/>
      <c r="AT14" s="319"/>
      <c r="AU14" s="1"/>
      <c r="AV14" s="1"/>
      <c r="AW14" s="1"/>
      <c r="AX14" s="1"/>
      <c r="AY14" s="1"/>
      <c r="AZ14" s="1"/>
      <c r="BA14" s="1"/>
      <c r="BB14" s="1"/>
      <c r="BC14" s="1"/>
      <c r="BD14" s="1"/>
      <c r="BE14" s="1"/>
      <c r="BF14" s="1"/>
      <c r="BG14" s="1"/>
      <c r="BH14" s="1"/>
      <c r="BI14" s="1"/>
    </row>
    <row r="15" spans="1:61" ht="15" customHeight="1" x14ac:dyDescent="0.3">
      <c r="A15" s="1"/>
      <c r="B15" s="337"/>
      <c r="C15" s="242"/>
      <c r="D15" s="243"/>
      <c r="E15" s="254"/>
      <c r="F15" s="242"/>
      <c r="G15" s="242"/>
      <c r="H15" s="242"/>
      <c r="I15" s="242"/>
      <c r="J15" s="298"/>
      <c r="K15" s="299"/>
      <c r="L15" s="294"/>
      <c r="M15" s="299"/>
      <c r="N15" s="294"/>
      <c r="O15" s="295"/>
      <c r="P15" s="298"/>
      <c r="Q15" s="299"/>
      <c r="R15" s="294"/>
      <c r="S15" s="299"/>
      <c r="T15" s="294"/>
      <c r="U15" s="295"/>
      <c r="V15" s="298"/>
      <c r="W15" s="299"/>
      <c r="X15" s="294"/>
      <c r="Y15" s="299"/>
      <c r="Z15" s="294"/>
      <c r="AA15" s="295"/>
      <c r="AB15" s="298"/>
      <c r="AC15" s="299"/>
      <c r="AD15" s="294"/>
      <c r="AE15" s="299"/>
      <c r="AF15" s="294"/>
      <c r="AG15" s="295"/>
      <c r="AH15" s="298"/>
      <c r="AI15" s="299"/>
      <c r="AJ15" s="294"/>
      <c r="AK15" s="299"/>
      <c r="AL15" s="294"/>
      <c r="AM15" s="295"/>
      <c r="AN15" s="1"/>
      <c r="AO15" s="320"/>
      <c r="AP15" s="242"/>
      <c r="AQ15" s="242"/>
      <c r="AR15" s="242"/>
      <c r="AS15" s="242"/>
      <c r="AT15" s="321"/>
      <c r="AU15" s="1"/>
      <c r="AV15" s="1"/>
      <c r="AW15" s="1"/>
      <c r="AX15" s="1"/>
      <c r="AY15" s="1"/>
      <c r="AZ15" s="1"/>
      <c r="BA15" s="1"/>
      <c r="BB15" s="1"/>
      <c r="BC15" s="1"/>
      <c r="BD15" s="1"/>
      <c r="BE15" s="1"/>
      <c r="BF15" s="1"/>
      <c r="BG15" s="1"/>
      <c r="BH15" s="1"/>
      <c r="BI15" s="1"/>
    </row>
    <row r="16" spans="1:61" ht="15" customHeight="1" x14ac:dyDescent="0.3">
      <c r="A16" s="1"/>
      <c r="B16" s="337"/>
      <c r="C16" s="242"/>
      <c r="D16" s="243"/>
      <c r="E16" s="254"/>
      <c r="F16" s="242"/>
      <c r="G16" s="242"/>
      <c r="H16" s="242"/>
      <c r="I16" s="242"/>
      <c r="J16" s="316" t="str">
        <f ca="1">IF(AND('Mapa final'!$H$28="Alta",'Mapa final'!$L$28="Leve"),CONCATENATE("R",'Mapa final'!$A$28),"")</f>
        <v/>
      </c>
      <c r="K16" s="297"/>
      <c r="L16" s="315" t="str">
        <f ca="1">IF(AND('Mapa final'!$H$34="Alta",'Mapa final'!$L$34="Leve"),CONCATENATE("R",'Mapa final'!$A$34),"")</f>
        <v/>
      </c>
      <c r="M16" s="297"/>
      <c r="N16" s="315" t="str">
        <f ca="1">IF(AND('Mapa final'!$H$40="Alta",'Mapa final'!$L$40="Leve"),CONCATENATE("R",'Mapa final'!$A$40),"")</f>
        <v/>
      </c>
      <c r="O16" s="293"/>
      <c r="P16" s="316" t="str">
        <f ca="1">IF(AND('Mapa final'!$H$28="Alta",'Mapa final'!$L$28="Menor"),CONCATENATE("R",'Mapa final'!$A$28),"")</f>
        <v/>
      </c>
      <c r="Q16" s="297"/>
      <c r="R16" s="315" t="str">
        <f ca="1">IF(AND('Mapa final'!$H$34="Alta",'Mapa final'!$L$34="Menor"),CONCATENATE("R",'Mapa final'!$A$34),"")</f>
        <v/>
      </c>
      <c r="S16" s="297"/>
      <c r="T16" s="315" t="str">
        <f ca="1">IF(AND('Mapa final'!$H$40="Alta",'Mapa final'!$L$40="Menor"),CONCATENATE("R",'Mapa final'!$A$40),"")</f>
        <v/>
      </c>
      <c r="U16" s="293"/>
      <c r="V16" s="304" t="str">
        <f ca="1">IF(AND('Mapa final'!$H$28="Alta",'Mapa final'!$L$28="Moderado"),CONCATENATE("R",'Mapa final'!$A$28),"")</f>
        <v/>
      </c>
      <c r="W16" s="297"/>
      <c r="X16" s="292" t="str">
        <f ca="1">IF(AND('Mapa final'!$H$34="Alta",'Mapa final'!$L$34="Moderado"),CONCATENATE("R",'Mapa final'!$A$34),"")</f>
        <v/>
      </c>
      <c r="Y16" s="297"/>
      <c r="Z16" s="292" t="str">
        <f ca="1">IF(AND('Mapa final'!$H$40="Alta",'Mapa final'!$L$40="Moderado"),CONCATENATE("R",'Mapa final'!$A$40),"")</f>
        <v/>
      </c>
      <c r="AA16" s="293"/>
      <c r="AB16" s="304" t="str">
        <f ca="1">IF(AND('Mapa final'!$H$28="Alta",'Mapa final'!$L$28="Mayor"),CONCATENATE("R",'Mapa final'!$A$28),"")</f>
        <v/>
      </c>
      <c r="AC16" s="297"/>
      <c r="AD16" s="292" t="str">
        <f ca="1">IF(AND('Mapa final'!$H$34="Alta",'Mapa final'!$L$34="Mayor"),CONCATENATE("R",'Mapa final'!$A$34),"")</f>
        <v/>
      </c>
      <c r="AE16" s="297"/>
      <c r="AF16" s="292" t="str">
        <f ca="1">IF(AND('Mapa final'!$H$40="Alta",'Mapa final'!$L$40="Mayor"),CONCATENATE("R",'Mapa final'!$A$40),"")</f>
        <v/>
      </c>
      <c r="AG16" s="293"/>
      <c r="AH16" s="296" t="str">
        <f ca="1">IF(AND('Mapa final'!$H$28="Alta",'Mapa final'!$L$28="Catastrófico"),CONCATENATE("R",'Mapa final'!$A$28),"")</f>
        <v/>
      </c>
      <c r="AI16" s="297"/>
      <c r="AJ16" s="300" t="str">
        <f ca="1">IF(AND('Mapa final'!$H$34="Alta",'Mapa final'!$L$34="Catastrófico"),CONCATENATE("R",'Mapa final'!$A$34),"")</f>
        <v/>
      </c>
      <c r="AK16" s="297"/>
      <c r="AL16" s="300" t="str">
        <f ca="1">IF(AND('Mapa final'!$H$40="Alta",'Mapa final'!$L$40="Catastrófico"),CONCATENATE("R",'Mapa final'!$A$40),"")</f>
        <v/>
      </c>
      <c r="AM16" s="293"/>
      <c r="AN16" s="1"/>
      <c r="AO16" s="320"/>
      <c r="AP16" s="242"/>
      <c r="AQ16" s="242"/>
      <c r="AR16" s="242"/>
      <c r="AS16" s="242"/>
      <c r="AT16" s="321"/>
      <c r="AU16" s="1"/>
      <c r="AV16" s="1"/>
      <c r="AW16" s="1"/>
      <c r="AX16" s="1"/>
      <c r="AY16" s="1"/>
      <c r="AZ16" s="1"/>
      <c r="BA16" s="1"/>
      <c r="BB16" s="1"/>
      <c r="BC16" s="1"/>
      <c r="BD16" s="1"/>
      <c r="BE16" s="1"/>
      <c r="BF16" s="1"/>
      <c r="BG16" s="1"/>
      <c r="BH16" s="1"/>
      <c r="BI16" s="1"/>
    </row>
    <row r="17" spans="1:61" ht="15" customHeight="1" x14ac:dyDescent="0.3">
      <c r="A17" s="1"/>
      <c r="B17" s="337"/>
      <c r="C17" s="242"/>
      <c r="D17" s="243"/>
      <c r="E17" s="254"/>
      <c r="F17" s="242"/>
      <c r="G17" s="242"/>
      <c r="H17" s="242"/>
      <c r="I17" s="242"/>
      <c r="J17" s="298"/>
      <c r="K17" s="299"/>
      <c r="L17" s="294"/>
      <c r="M17" s="299"/>
      <c r="N17" s="294"/>
      <c r="O17" s="295"/>
      <c r="P17" s="298"/>
      <c r="Q17" s="299"/>
      <c r="R17" s="294"/>
      <c r="S17" s="299"/>
      <c r="T17" s="294"/>
      <c r="U17" s="295"/>
      <c r="V17" s="298"/>
      <c r="W17" s="299"/>
      <c r="X17" s="294"/>
      <c r="Y17" s="299"/>
      <c r="Z17" s="294"/>
      <c r="AA17" s="295"/>
      <c r="AB17" s="298"/>
      <c r="AC17" s="299"/>
      <c r="AD17" s="294"/>
      <c r="AE17" s="299"/>
      <c r="AF17" s="294"/>
      <c r="AG17" s="295"/>
      <c r="AH17" s="298"/>
      <c r="AI17" s="299"/>
      <c r="AJ17" s="294"/>
      <c r="AK17" s="299"/>
      <c r="AL17" s="294"/>
      <c r="AM17" s="295"/>
      <c r="AN17" s="1"/>
      <c r="AO17" s="320"/>
      <c r="AP17" s="242"/>
      <c r="AQ17" s="242"/>
      <c r="AR17" s="242"/>
      <c r="AS17" s="242"/>
      <c r="AT17" s="321"/>
      <c r="AU17" s="1"/>
      <c r="AV17" s="1"/>
      <c r="AW17" s="1"/>
      <c r="AX17" s="1"/>
      <c r="AY17" s="1"/>
      <c r="AZ17" s="1"/>
      <c r="BA17" s="1"/>
      <c r="BB17" s="1"/>
      <c r="BC17" s="1"/>
      <c r="BD17" s="1"/>
      <c r="BE17" s="1"/>
      <c r="BF17" s="1"/>
      <c r="BG17" s="1"/>
      <c r="BH17" s="1"/>
      <c r="BI17" s="1"/>
    </row>
    <row r="18" spans="1:61" ht="15" customHeight="1" x14ac:dyDescent="0.3">
      <c r="A18" s="1"/>
      <c r="B18" s="337"/>
      <c r="C18" s="242"/>
      <c r="D18" s="243"/>
      <c r="E18" s="254"/>
      <c r="F18" s="242"/>
      <c r="G18" s="242"/>
      <c r="H18" s="242"/>
      <c r="I18" s="242"/>
      <c r="J18" s="316" t="str">
        <f ca="1">IF(AND('Mapa final'!$H$46="Alta",'Mapa final'!$L$46="Leve"),CONCATENATE("R",'Mapa final'!$A$46),"")</f>
        <v/>
      </c>
      <c r="K18" s="297"/>
      <c r="L18" s="315" t="str">
        <f ca="1">IF(AND('Mapa final'!$H$52="Alta",'Mapa final'!$L$52="Leve"),CONCATENATE("R",'Mapa final'!$A$52),"")</f>
        <v/>
      </c>
      <c r="M18" s="297"/>
      <c r="N18" s="315" t="str">
        <f ca="1">IF(AND('Mapa final'!$H$58="Alta",'Mapa final'!$L$58="Leve"),CONCATENATE("R",'Mapa final'!$A$58),"")</f>
        <v/>
      </c>
      <c r="O18" s="293"/>
      <c r="P18" s="316" t="str">
        <f ca="1">IF(AND('Mapa final'!$H$46="Alta",'Mapa final'!$L$46="Menor"),CONCATENATE("R",'Mapa final'!$A$46),"")</f>
        <v/>
      </c>
      <c r="Q18" s="297"/>
      <c r="R18" s="315" t="str">
        <f ca="1">IF(AND('Mapa final'!$H$52="Alta",'Mapa final'!$L$52="Menor"),CONCATENATE("R",'Mapa final'!$A$52),"")</f>
        <v/>
      </c>
      <c r="S18" s="297"/>
      <c r="T18" s="315" t="str">
        <f ca="1">IF(AND('Mapa final'!$H$58="Alta",'Mapa final'!$L$58="Menor"),CONCATENATE("R",'Mapa final'!$A$58),"")</f>
        <v/>
      </c>
      <c r="U18" s="293"/>
      <c r="V18" s="304" t="str">
        <f ca="1">IF(AND('Mapa final'!$H$46="Alta",'Mapa final'!$L$46="Moderado"),CONCATENATE("R",'Mapa final'!$A$46),"")</f>
        <v/>
      </c>
      <c r="W18" s="297"/>
      <c r="X18" s="292" t="str">
        <f ca="1">IF(AND('Mapa final'!$H$52="Alta",'Mapa final'!$L$52="Moderado"),CONCATENATE("R",'Mapa final'!$A$52),"")</f>
        <v/>
      </c>
      <c r="Y18" s="297"/>
      <c r="Z18" s="292" t="str">
        <f ca="1">IF(AND('Mapa final'!$H$58="Alta",'Mapa final'!$L$58="Moderado"),CONCATENATE("R",'Mapa final'!$A$58),"")</f>
        <v/>
      </c>
      <c r="AA18" s="293"/>
      <c r="AB18" s="304" t="str">
        <f ca="1">IF(AND('Mapa final'!$H$46="Alta",'Mapa final'!$L$46="Mayor"),CONCATENATE("R",'Mapa final'!$A$46),"")</f>
        <v/>
      </c>
      <c r="AC18" s="297"/>
      <c r="AD18" s="292" t="str">
        <f ca="1">IF(AND('Mapa final'!$H$52="Alta",'Mapa final'!$L$52="Mayor"),CONCATENATE("R",'Mapa final'!$A$52),"")</f>
        <v/>
      </c>
      <c r="AE18" s="297"/>
      <c r="AF18" s="292" t="str">
        <f ca="1">IF(AND('Mapa final'!$H$58="Alta",'Mapa final'!$L$58="Mayor"),CONCATENATE("R",'Mapa final'!$A$58),"")</f>
        <v/>
      </c>
      <c r="AG18" s="293"/>
      <c r="AH18" s="296" t="str">
        <f ca="1">IF(AND('Mapa final'!$H$46="Alta",'Mapa final'!$L$46="Catastrófico"),CONCATENATE("R",'Mapa final'!$A$46),"")</f>
        <v/>
      </c>
      <c r="AI18" s="297"/>
      <c r="AJ18" s="300" t="str">
        <f ca="1">IF(AND('Mapa final'!$H$52="Alta",'Mapa final'!$L$52="Catastrófico"),CONCATENATE("R",'Mapa final'!$A$52),"")</f>
        <v/>
      </c>
      <c r="AK18" s="297"/>
      <c r="AL18" s="300" t="str">
        <f ca="1">IF(AND('Mapa final'!$H$58="Alta",'Mapa final'!$L$58="Catastrófico"),CONCATENATE("R",'Mapa final'!$A$58),"")</f>
        <v/>
      </c>
      <c r="AM18" s="293"/>
      <c r="AN18" s="1"/>
      <c r="AO18" s="320"/>
      <c r="AP18" s="242"/>
      <c r="AQ18" s="242"/>
      <c r="AR18" s="242"/>
      <c r="AS18" s="242"/>
      <c r="AT18" s="321"/>
      <c r="AU18" s="1"/>
      <c r="AV18" s="1"/>
      <c r="AW18" s="1"/>
      <c r="AX18" s="1"/>
      <c r="AY18" s="1"/>
      <c r="AZ18" s="1"/>
      <c r="BA18" s="1"/>
      <c r="BB18" s="1"/>
      <c r="BC18" s="1"/>
      <c r="BD18" s="1"/>
      <c r="BE18" s="1"/>
      <c r="BF18" s="1"/>
      <c r="BG18" s="1"/>
      <c r="BH18" s="1"/>
      <c r="BI18" s="1"/>
    </row>
    <row r="19" spans="1:61" ht="15" customHeight="1" x14ac:dyDescent="0.3">
      <c r="A19" s="1"/>
      <c r="B19" s="337"/>
      <c r="C19" s="242"/>
      <c r="D19" s="243"/>
      <c r="E19" s="254"/>
      <c r="F19" s="242"/>
      <c r="G19" s="242"/>
      <c r="H19" s="242"/>
      <c r="I19" s="242"/>
      <c r="J19" s="298"/>
      <c r="K19" s="299"/>
      <c r="L19" s="294"/>
      <c r="M19" s="299"/>
      <c r="N19" s="294"/>
      <c r="O19" s="295"/>
      <c r="P19" s="298"/>
      <c r="Q19" s="299"/>
      <c r="R19" s="294"/>
      <c r="S19" s="299"/>
      <c r="T19" s="294"/>
      <c r="U19" s="295"/>
      <c r="V19" s="298"/>
      <c r="W19" s="299"/>
      <c r="X19" s="294"/>
      <c r="Y19" s="299"/>
      <c r="Z19" s="294"/>
      <c r="AA19" s="295"/>
      <c r="AB19" s="298"/>
      <c r="AC19" s="299"/>
      <c r="AD19" s="294"/>
      <c r="AE19" s="299"/>
      <c r="AF19" s="294"/>
      <c r="AG19" s="295"/>
      <c r="AH19" s="298"/>
      <c r="AI19" s="299"/>
      <c r="AJ19" s="294"/>
      <c r="AK19" s="299"/>
      <c r="AL19" s="294"/>
      <c r="AM19" s="295"/>
      <c r="AN19" s="1"/>
      <c r="AO19" s="320"/>
      <c r="AP19" s="242"/>
      <c r="AQ19" s="242"/>
      <c r="AR19" s="242"/>
      <c r="AS19" s="242"/>
      <c r="AT19" s="321"/>
      <c r="AU19" s="1"/>
      <c r="AV19" s="1"/>
      <c r="AW19" s="1"/>
      <c r="AX19" s="1"/>
      <c r="AY19" s="1"/>
      <c r="AZ19" s="1"/>
      <c r="BA19" s="1"/>
      <c r="BB19" s="1"/>
      <c r="BC19" s="1"/>
      <c r="BD19" s="1"/>
      <c r="BE19" s="1"/>
      <c r="BF19" s="1"/>
      <c r="BG19" s="1"/>
      <c r="BH19" s="1"/>
      <c r="BI19" s="1"/>
    </row>
    <row r="20" spans="1:61" ht="15" customHeight="1" x14ac:dyDescent="0.3">
      <c r="A20" s="1"/>
      <c r="B20" s="337"/>
      <c r="C20" s="242"/>
      <c r="D20" s="243"/>
      <c r="E20" s="254"/>
      <c r="F20" s="242"/>
      <c r="G20" s="242"/>
      <c r="H20" s="242"/>
      <c r="I20" s="242"/>
      <c r="J20" s="316" t="str">
        <f ca="1">IF(AND('Mapa final'!$H$64="Alta",'Mapa final'!$L$64="Leve"),CONCATENATE("R",'Mapa final'!$A$64),"")</f>
        <v/>
      </c>
      <c r="K20" s="297"/>
      <c r="L20" s="315" t="str">
        <f>IF(AND('Mapa final'!$H$70="Alta",'Mapa final'!$L$70="Leve"),CONCATENATE("R",'Mapa final'!$A$70),"")</f>
        <v/>
      </c>
      <c r="M20" s="297"/>
      <c r="N20" s="315" t="str">
        <f>IF(AND('Mapa final'!$H$76="Alta",'Mapa final'!$L$76="Leve"),CONCATENATE("R",'Mapa final'!$A$76),"")</f>
        <v/>
      </c>
      <c r="O20" s="293"/>
      <c r="P20" s="316" t="str">
        <f ca="1">IF(AND('Mapa final'!$H$64="Alta",'Mapa final'!$L$64="Menor"),CONCATENATE("R",'Mapa final'!$A$64),"")</f>
        <v/>
      </c>
      <c r="Q20" s="297"/>
      <c r="R20" s="315" t="str">
        <f>IF(AND('Mapa final'!$H$70="Alta",'Mapa final'!$L$70="Menor"),CONCATENATE("R",'Mapa final'!$A$70),"")</f>
        <v/>
      </c>
      <c r="S20" s="297"/>
      <c r="T20" s="315" t="str">
        <f>IF(AND('Mapa final'!$H$76="Alta",'Mapa final'!$L$76="Menor"),CONCATENATE("R",'Mapa final'!$A$76),"")</f>
        <v/>
      </c>
      <c r="U20" s="293"/>
      <c r="V20" s="304" t="str">
        <f ca="1">IF(AND('Mapa final'!$H$64="Alta",'Mapa final'!$L$64="Moderado"),CONCATENATE("R",'Mapa final'!$A$64),"")</f>
        <v/>
      </c>
      <c r="W20" s="297"/>
      <c r="X20" s="292" t="str">
        <f>IF(AND('Mapa final'!$H$70="Alta",'Mapa final'!$L$70="Moderado"),CONCATENATE("R",'Mapa final'!$A$70),"")</f>
        <v/>
      </c>
      <c r="Y20" s="297"/>
      <c r="Z20" s="292" t="str">
        <f>IF(AND('Mapa final'!$H$76="Alta",'Mapa final'!$L$76="Moderado"),CONCATENATE("R",'Mapa final'!$A$76),"")</f>
        <v/>
      </c>
      <c r="AA20" s="293"/>
      <c r="AB20" s="304" t="str">
        <f ca="1">IF(AND('Mapa final'!$H$64="Alta",'Mapa final'!$L$64="Mayor"),CONCATENATE("R",'Mapa final'!$A$64),"")</f>
        <v/>
      </c>
      <c r="AC20" s="297"/>
      <c r="AD20" s="292" t="str">
        <f>IF(AND('Mapa final'!$H$70="Alta",'Mapa final'!$L$70="Mayor"),CONCATENATE("R",'Mapa final'!$A$70),"")</f>
        <v/>
      </c>
      <c r="AE20" s="297"/>
      <c r="AF20" s="292" t="str">
        <f>IF(AND('Mapa final'!$H$76="Alta",'Mapa final'!$L$76="Mayor"),CONCATENATE("R",'Mapa final'!$A$76),"")</f>
        <v/>
      </c>
      <c r="AG20" s="293"/>
      <c r="AH20" s="296" t="str">
        <f ca="1">IF(AND('Mapa final'!$H$64="Alta",'Mapa final'!$L$64="Catastrófico"),CONCATENATE("R",'Mapa final'!$A$64),"")</f>
        <v/>
      </c>
      <c r="AI20" s="297"/>
      <c r="AJ20" s="300" t="str">
        <f>IF(AND('Mapa final'!$H$70="Alta",'Mapa final'!$L$70="Catastrófico"),CONCATENATE("R",'Mapa final'!$A$70),"")</f>
        <v/>
      </c>
      <c r="AK20" s="297"/>
      <c r="AL20" s="300" t="str">
        <f>IF(AND('Mapa final'!$H$76="Alta",'Mapa final'!$L$76="Catastrófico"),CONCATENATE("R",'Mapa final'!$A$76),"")</f>
        <v/>
      </c>
      <c r="AM20" s="293"/>
      <c r="AN20" s="1"/>
      <c r="AO20" s="320"/>
      <c r="AP20" s="242"/>
      <c r="AQ20" s="242"/>
      <c r="AR20" s="242"/>
      <c r="AS20" s="242"/>
      <c r="AT20" s="321"/>
      <c r="AU20" s="1"/>
      <c r="AV20" s="1"/>
      <c r="AW20" s="1"/>
      <c r="AX20" s="1"/>
      <c r="AY20" s="1"/>
      <c r="AZ20" s="1"/>
      <c r="BA20" s="1"/>
      <c r="BB20" s="1"/>
      <c r="BC20" s="1"/>
      <c r="BD20" s="1"/>
      <c r="BE20" s="1"/>
      <c r="BF20" s="1"/>
      <c r="BG20" s="1"/>
      <c r="BH20" s="1"/>
      <c r="BI20" s="1"/>
    </row>
    <row r="21" spans="1:61" ht="15.75" customHeight="1" x14ac:dyDescent="0.3">
      <c r="A21" s="1"/>
      <c r="B21" s="337"/>
      <c r="C21" s="242"/>
      <c r="D21" s="243"/>
      <c r="E21" s="306"/>
      <c r="F21" s="330"/>
      <c r="G21" s="330"/>
      <c r="H21" s="330"/>
      <c r="I21" s="330"/>
      <c r="J21" s="306"/>
      <c r="K21" s="307"/>
      <c r="L21" s="308"/>
      <c r="M21" s="307"/>
      <c r="N21" s="308"/>
      <c r="O21" s="309"/>
      <c r="P21" s="306"/>
      <c r="Q21" s="307"/>
      <c r="R21" s="308"/>
      <c r="S21" s="307"/>
      <c r="T21" s="308"/>
      <c r="U21" s="309"/>
      <c r="V21" s="306"/>
      <c r="W21" s="307"/>
      <c r="X21" s="308"/>
      <c r="Y21" s="307"/>
      <c r="Z21" s="308"/>
      <c r="AA21" s="309"/>
      <c r="AB21" s="306"/>
      <c r="AC21" s="307"/>
      <c r="AD21" s="308"/>
      <c r="AE21" s="307"/>
      <c r="AF21" s="308"/>
      <c r="AG21" s="309"/>
      <c r="AH21" s="306"/>
      <c r="AI21" s="307"/>
      <c r="AJ21" s="308"/>
      <c r="AK21" s="307"/>
      <c r="AL21" s="308"/>
      <c r="AM21" s="309"/>
      <c r="AN21" s="1"/>
      <c r="AO21" s="322"/>
      <c r="AP21" s="323"/>
      <c r="AQ21" s="323"/>
      <c r="AR21" s="323"/>
      <c r="AS21" s="323"/>
      <c r="AT21" s="324"/>
      <c r="AU21" s="1"/>
      <c r="AV21" s="1"/>
      <c r="AW21" s="1"/>
      <c r="AX21" s="1"/>
      <c r="AY21" s="1"/>
      <c r="AZ21" s="1"/>
      <c r="BA21" s="1"/>
      <c r="BB21" s="1"/>
      <c r="BC21" s="1"/>
      <c r="BD21" s="1"/>
      <c r="BE21" s="1"/>
      <c r="BF21" s="1"/>
      <c r="BG21" s="1"/>
      <c r="BH21" s="1"/>
      <c r="BI21" s="1"/>
    </row>
    <row r="22" spans="1:61" ht="15.75" customHeight="1" x14ac:dyDescent="0.3">
      <c r="A22" s="1"/>
      <c r="B22" s="337"/>
      <c r="C22" s="242"/>
      <c r="D22" s="243"/>
      <c r="E22" s="328" t="s">
        <v>98</v>
      </c>
      <c r="F22" s="329"/>
      <c r="G22" s="329"/>
      <c r="H22" s="329"/>
      <c r="I22" s="311"/>
      <c r="J22" s="312" t="str">
        <f ca="1">IF(AND('Mapa final'!$H$10="Media",'Mapa final'!$L$10="Leve"),CONCATENATE("R",'Mapa final'!$A$10),"")</f>
        <v/>
      </c>
      <c r="K22" s="302"/>
      <c r="L22" s="310" t="str">
        <f ca="1">IF(AND('Mapa final'!$H$16="Media",'Mapa final'!$L$16="Leve"),CONCATENATE("R",'Mapa final'!$A$16),"")</f>
        <v/>
      </c>
      <c r="M22" s="302"/>
      <c r="N22" s="310" t="str">
        <f ca="1">IF(AND('Mapa final'!$H$22="Media",'Mapa final'!$L$22="Leve"),CONCATENATE("R",'Mapa final'!$A$22),"")</f>
        <v/>
      </c>
      <c r="O22" s="311"/>
      <c r="P22" s="312" t="str">
        <f ca="1">IF(AND('Mapa final'!$H$10="Media",'Mapa final'!$L$10="Menor"),CONCATENATE("R",'Mapa final'!$A$10),"")</f>
        <v/>
      </c>
      <c r="Q22" s="302"/>
      <c r="R22" s="310" t="str">
        <f ca="1">IF(AND('Mapa final'!$H$16="Media",'Mapa final'!$L$16="Menor"),CONCATENATE("R",'Mapa final'!$A$16),"")</f>
        <v/>
      </c>
      <c r="S22" s="302"/>
      <c r="T22" s="310" t="str">
        <f ca="1">IF(AND('Mapa final'!$H$22="Media",'Mapa final'!$L$22="Menor"),CONCATENATE("R",'Mapa final'!$A$22),"")</f>
        <v/>
      </c>
      <c r="U22" s="311"/>
      <c r="V22" s="312" t="str">
        <f ca="1">IF(AND('Mapa final'!$H$10="Media",'Mapa final'!$L$10="Moderado"),CONCATENATE("R",'Mapa final'!$A$10),"")</f>
        <v/>
      </c>
      <c r="W22" s="302"/>
      <c r="X22" s="310" t="str">
        <f ca="1">IF(AND('Mapa final'!$H$16="Media",'Mapa final'!$L$16="Moderado"),CONCATENATE("R",'Mapa final'!$A$16),"")</f>
        <v/>
      </c>
      <c r="Y22" s="302"/>
      <c r="Z22" s="310" t="str">
        <f ca="1">IF(AND('Mapa final'!$H$22="Media",'Mapa final'!$L$22="Moderado"),CONCATENATE("R",'Mapa final'!$A$22),"")</f>
        <v/>
      </c>
      <c r="AA22" s="311"/>
      <c r="AB22" s="301" t="str">
        <f ca="1">IF(AND('Mapa final'!$H$10="Media",'Mapa final'!$L$10="Mayor"),CONCATENATE("R",'Mapa final'!$A$10),"")</f>
        <v/>
      </c>
      <c r="AC22" s="302"/>
      <c r="AD22" s="303" t="str">
        <f ca="1">IF(AND('Mapa final'!$H$16="Media",'Mapa final'!$L$16="Mayor"),CONCATENATE("R",'Mapa final'!$A$16),"")</f>
        <v/>
      </c>
      <c r="AE22" s="302"/>
      <c r="AF22" s="303" t="str">
        <f ca="1">IF(AND('Mapa final'!$H$22="Media",'Mapa final'!$L$22="Mayor"),CONCATENATE("R",'Mapa final'!$A$22),"")</f>
        <v/>
      </c>
      <c r="AG22" s="311"/>
      <c r="AH22" s="313" t="str">
        <f ca="1">IF(AND('Mapa final'!$H$10="Media",'Mapa final'!$L$10="Catastrófico"),CONCATENATE("R",'Mapa final'!$A$10),"")</f>
        <v/>
      </c>
      <c r="AI22" s="302"/>
      <c r="AJ22" s="305" t="str">
        <f ca="1">IF(AND('Mapa final'!$H$16="Media",'Mapa final'!$L$16="Catastrófico"),CONCATENATE("R",'Mapa final'!$A$16),"")</f>
        <v/>
      </c>
      <c r="AK22" s="302"/>
      <c r="AL22" s="305" t="str">
        <f ca="1">IF(AND('Mapa final'!$H$22="Media",'Mapa final'!$L$22="Catastrófico"),CONCATENATE("R",'Mapa final'!$A$22),"")</f>
        <v/>
      </c>
      <c r="AM22" s="311"/>
      <c r="AN22" s="1"/>
      <c r="AO22" s="326" t="s">
        <v>99</v>
      </c>
      <c r="AP22" s="318"/>
      <c r="AQ22" s="318"/>
      <c r="AR22" s="318"/>
      <c r="AS22" s="318"/>
      <c r="AT22" s="319"/>
      <c r="AU22" s="1"/>
      <c r="AV22" s="1"/>
      <c r="AW22" s="1"/>
      <c r="AX22" s="1"/>
      <c r="AY22" s="1"/>
      <c r="AZ22" s="1"/>
      <c r="BA22" s="1"/>
      <c r="BB22" s="1"/>
      <c r="BC22" s="1"/>
      <c r="BD22" s="1"/>
      <c r="BE22" s="1"/>
      <c r="BF22" s="1"/>
      <c r="BG22" s="1"/>
      <c r="BH22" s="1"/>
      <c r="BI22" s="1"/>
    </row>
    <row r="23" spans="1:61" ht="15.75" customHeight="1" x14ac:dyDescent="0.3">
      <c r="A23" s="1"/>
      <c r="B23" s="337"/>
      <c r="C23" s="242"/>
      <c r="D23" s="243"/>
      <c r="E23" s="254"/>
      <c r="F23" s="242"/>
      <c r="G23" s="242"/>
      <c r="H23" s="242"/>
      <c r="I23" s="243"/>
      <c r="J23" s="298"/>
      <c r="K23" s="299"/>
      <c r="L23" s="294"/>
      <c r="M23" s="299"/>
      <c r="N23" s="294"/>
      <c r="O23" s="295"/>
      <c r="P23" s="298"/>
      <c r="Q23" s="299"/>
      <c r="R23" s="294"/>
      <c r="S23" s="299"/>
      <c r="T23" s="294"/>
      <c r="U23" s="295"/>
      <c r="V23" s="298"/>
      <c r="W23" s="299"/>
      <c r="X23" s="294"/>
      <c r="Y23" s="299"/>
      <c r="Z23" s="294"/>
      <c r="AA23" s="295"/>
      <c r="AB23" s="298"/>
      <c r="AC23" s="299"/>
      <c r="AD23" s="294"/>
      <c r="AE23" s="299"/>
      <c r="AF23" s="294"/>
      <c r="AG23" s="295"/>
      <c r="AH23" s="298"/>
      <c r="AI23" s="299"/>
      <c r="AJ23" s="294"/>
      <c r="AK23" s="299"/>
      <c r="AL23" s="294"/>
      <c r="AM23" s="295"/>
      <c r="AN23" s="1"/>
      <c r="AO23" s="320"/>
      <c r="AP23" s="242"/>
      <c r="AQ23" s="242"/>
      <c r="AR23" s="242"/>
      <c r="AS23" s="242"/>
      <c r="AT23" s="321"/>
      <c r="AU23" s="1"/>
      <c r="AV23" s="1"/>
      <c r="AW23" s="1"/>
      <c r="AX23" s="1"/>
      <c r="AY23" s="1"/>
      <c r="AZ23" s="1"/>
      <c r="BA23" s="1"/>
      <c r="BB23" s="1"/>
      <c r="BC23" s="1"/>
      <c r="BD23" s="1"/>
      <c r="BE23" s="1"/>
      <c r="BF23" s="1"/>
      <c r="BG23" s="1"/>
      <c r="BH23" s="1"/>
      <c r="BI23" s="1"/>
    </row>
    <row r="24" spans="1:61" ht="15.75" customHeight="1" x14ac:dyDescent="0.3">
      <c r="A24" s="1"/>
      <c r="B24" s="337"/>
      <c r="C24" s="242"/>
      <c r="D24" s="243"/>
      <c r="E24" s="254"/>
      <c r="F24" s="242"/>
      <c r="G24" s="242"/>
      <c r="H24" s="242"/>
      <c r="I24" s="243"/>
      <c r="J24" s="316" t="str">
        <f ca="1">IF(AND('Mapa final'!$H$28="Media",'Mapa final'!$L$28="Leve"),CONCATENATE("R",'Mapa final'!$A$28),"")</f>
        <v/>
      </c>
      <c r="K24" s="297"/>
      <c r="L24" s="315" t="str">
        <f ca="1">IF(AND('Mapa final'!$H$34="Media",'Mapa final'!$L$34="Leve"),CONCATENATE("R",'Mapa final'!$A$34),"")</f>
        <v/>
      </c>
      <c r="M24" s="297"/>
      <c r="N24" s="315" t="str">
        <f ca="1">IF(AND('Mapa final'!$H$40="Media",'Mapa final'!$L$40="Leve"),CONCATENATE("R",'Mapa final'!$A$40),"")</f>
        <v/>
      </c>
      <c r="O24" s="293"/>
      <c r="P24" s="316" t="str">
        <f ca="1">IF(AND('Mapa final'!$H$28="Media",'Mapa final'!$L$28="Menor"),CONCATENATE("R",'Mapa final'!$A$28),"")</f>
        <v/>
      </c>
      <c r="Q24" s="297"/>
      <c r="R24" s="315" t="str">
        <f ca="1">IF(AND('Mapa final'!$H$34="Media",'Mapa final'!$L$34="Menor"),CONCATENATE("R",'Mapa final'!$A$34),"")</f>
        <v/>
      </c>
      <c r="S24" s="297"/>
      <c r="T24" s="315" t="str">
        <f ca="1">IF(AND('Mapa final'!$H$40="Media",'Mapa final'!$L$40="Menor"),CONCATENATE("R",'Mapa final'!$A$40),"")</f>
        <v/>
      </c>
      <c r="U24" s="293"/>
      <c r="V24" s="316" t="str">
        <f ca="1">IF(AND('Mapa final'!$H$28="Media",'Mapa final'!$L$28="Moderado"),CONCATENATE("R",'Mapa final'!$A$28),"")</f>
        <v/>
      </c>
      <c r="W24" s="297"/>
      <c r="X24" s="315" t="str">
        <f ca="1">IF(AND('Mapa final'!$H$34="Media",'Mapa final'!$L$34="Moderado"),CONCATENATE("R",'Mapa final'!$A$34),"")</f>
        <v/>
      </c>
      <c r="Y24" s="297"/>
      <c r="Z24" s="315" t="str">
        <f ca="1">IF(AND('Mapa final'!$H$40="Media",'Mapa final'!$L$40="Moderado"),CONCATENATE("R",'Mapa final'!$A$40),"")</f>
        <v/>
      </c>
      <c r="AA24" s="293"/>
      <c r="AB24" s="304" t="str">
        <f ca="1">IF(AND('Mapa final'!$H$28="Media",'Mapa final'!$L$28="Mayor"),CONCATENATE("R",'Mapa final'!$A$28),"")</f>
        <v/>
      </c>
      <c r="AC24" s="297"/>
      <c r="AD24" s="292" t="str">
        <f ca="1">IF(AND('Mapa final'!$H$34="Media",'Mapa final'!$L$34="Mayor"),CONCATENATE("R",'Mapa final'!$A$34),"")</f>
        <v/>
      </c>
      <c r="AE24" s="297"/>
      <c r="AF24" s="292" t="str">
        <f ca="1">IF(AND('Mapa final'!$H$40="Media",'Mapa final'!$L$40="Mayor"),CONCATENATE("R",'Mapa final'!$A$40),"")</f>
        <v/>
      </c>
      <c r="AG24" s="293"/>
      <c r="AH24" s="296" t="str">
        <f ca="1">IF(AND('Mapa final'!$H$28="Media",'Mapa final'!$L$28="Catastrófico"),CONCATENATE("R",'Mapa final'!$A$28),"")</f>
        <v/>
      </c>
      <c r="AI24" s="297"/>
      <c r="AJ24" s="300" t="str">
        <f ca="1">IF(AND('Mapa final'!$H$34="Media",'Mapa final'!$L$34="Catastrófico"),CONCATENATE("R",'Mapa final'!$A$34),"")</f>
        <v/>
      </c>
      <c r="AK24" s="297"/>
      <c r="AL24" s="300" t="str">
        <f ca="1">IF(AND('Mapa final'!$H$40="Media",'Mapa final'!$L$40="Catastrófico"),CONCATENATE("R",'Mapa final'!$A$40),"")</f>
        <v/>
      </c>
      <c r="AM24" s="293"/>
      <c r="AN24" s="1"/>
      <c r="AO24" s="320"/>
      <c r="AP24" s="242"/>
      <c r="AQ24" s="242"/>
      <c r="AR24" s="242"/>
      <c r="AS24" s="242"/>
      <c r="AT24" s="321"/>
      <c r="AU24" s="1"/>
      <c r="AV24" s="1"/>
      <c r="AW24" s="1"/>
      <c r="AX24" s="1"/>
      <c r="AY24" s="1"/>
      <c r="AZ24" s="1"/>
      <c r="BA24" s="1"/>
      <c r="BB24" s="1"/>
      <c r="BC24" s="1"/>
      <c r="BD24" s="1"/>
      <c r="BE24" s="1"/>
      <c r="BF24" s="1"/>
      <c r="BG24" s="1"/>
      <c r="BH24" s="1"/>
      <c r="BI24" s="1"/>
    </row>
    <row r="25" spans="1:61" ht="15.75" customHeight="1" x14ac:dyDescent="0.3">
      <c r="A25" s="1"/>
      <c r="B25" s="337"/>
      <c r="C25" s="242"/>
      <c r="D25" s="243"/>
      <c r="E25" s="254"/>
      <c r="F25" s="242"/>
      <c r="G25" s="242"/>
      <c r="H25" s="242"/>
      <c r="I25" s="243"/>
      <c r="J25" s="298"/>
      <c r="K25" s="299"/>
      <c r="L25" s="294"/>
      <c r="M25" s="299"/>
      <c r="N25" s="294"/>
      <c r="O25" s="295"/>
      <c r="P25" s="298"/>
      <c r="Q25" s="299"/>
      <c r="R25" s="294"/>
      <c r="S25" s="299"/>
      <c r="T25" s="294"/>
      <c r="U25" s="295"/>
      <c r="V25" s="298"/>
      <c r="W25" s="299"/>
      <c r="X25" s="294"/>
      <c r="Y25" s="299"/>
      <c r="Z25" s="294"/>
      <c r="AA25" s="295"/>
      <c r="AB25" s="298"/>
      <c r="AC25" s="299"/>
      <c r="AD25" s="294"/>
      <c r="AE25" s="299"/>
      <c r="AF25" s="294"/>
      <c r="AG25" s="295"/>
      <c r="AH25" s="298"/>
      <c r="AI25" s="299"/>
      <c r="AJ25" s="294"/>
      <c r="AK25" s="299"/>
      <c r="AL25" s="294"/>
      <c r="AM25" s="295"/>
      <c r="AN25" s="1"/>
      <c r="AO25" s="320"/>
      <c r="AP25" s="242"/>
      <c r="AQ25" s="242"/>
      <c r="AR25" s="242"/>
      <c r="AS25" s="242"/>
      <c r="AT25" s="321"/>
      <c r="AU25" s="1"/>
      <c r="AV25" s="1"/>
      <c r="AW25" s="1"/>
      <c r="AX25" s="1"/>
      <c r="AY25" s="1"/>
      <c r="AZ25" s="1"/>
      <c r="BA25" s="1"/>
      <c r="BB25" s="1"/>
      <c r="BC25" s="1"/>
      <c r="BD25" s="1"/>
      <c r="BE25" s="1"/>
      <c r="BF25" s="1"/>
      <c r="BG25" s="1"/>
      <c r="BH25" s="1"/>
      <c r="BI25" s="1"/>
    </row>
    <row r="26" spans="1:61" ht="15.75" customHeight="1" x14ac:dyDescent="0.3">
      <c r="A26" s="1"/>
      <c r="B26" s="337"/>
      <c r="C26" s="242"/>
      <c r="D26" s="243"/>
      <c r="E26" s="254"/>
      <c r="F26" s="242"/>
      <c r="G26" s="242"/>
      <c r="H26" s="242"/>
      <c r="I26" s="243"/>
      <c r="J26" s="316" t="str">
        <f ca="1">IF(AND('Mapa final'!$H$46="Media",'Mapa final'!$L$46="Leve"),CONCATENATE("R",'Mapa final'!$A$46),"")</f>
        <v/>
      </c>
      <c r="K26" s="297"/>
      <c r="L26" s="315" t="str">
        <f ca="1">IF(AND('Mapa final'!$H$52="Media",'Mapa final'!$L$52="Leve"),CONCATENATE("R",'Mapa final'!$A$52),"")</f>
        <v/>
      </c>
      <c r="M26" s="297"/>
      <c r="N26" s="315" t="str">
        <f ca="1">IF(AND('Mapa final'!$H$58="Media",'Mapa final'!$L$58="Leve"),CONCATENATE("R",'Mapa final'!$A$58),"")</f>
        <v/>
      </c>
      <c r="O26" s="293"/>
      <c r="P26" s="316" t="str">
        <f ca="1">IF(AND('Mapa final'!$H$46="Media",'Mapa final'!$L$46="Menor"),CONCATENATE("R",'Mapa final'!$A$46),"")</f>
        <v/>
      </c>
      <c r="Q26" s="297"/>
      <c r="R26" s="315" t="str">
        <f ca="1">IF(AND('Mapa final'!$H$52="Media",'Mapa final'!$L$52="Menor"),CONCATENATE("R",'Mapa final'!$A$52),"")</f>
        <v/>
      </c>
      <c r="S26" s="297"/>
      <c r="T26" s="315" t="str">
        <f ca="1">IF(AND('Mapa final'!$H$58="Media",'Mapa final'!$L$58="Menor"),CONCATENATE("R",'Mapa final'!$A$58),"")</f>
        <v/>
      </c>
      <c r="U26" s="293"/>
      <c r="V26" s="316" t="str">
        <f ca="1">IF(AND('Mapa final'!$H$46="Media",'Mapa final'!$L$46="Moderado"),CONCATENATE("R",'Mapa final'!$A$46),"")</f>
        <v/>
      </c>
      <c r="W26" s="297"/>
      <c r="X26" s="315" t="str">
        <f ca="1">IF(AND('Mapa final'!$H$52="Media",'Mapa final'!$L$52="Moderado"),CONCATENATE("R",'Mapa final'!$A$52),"")</f>
        <v/>
      </c>
      <c r="Y26" s="297"/>
      <c r="Z26" s="315" t="str">
        <f ca="1">IF(AND('Mapa final'!$H$58="Media",'Mapa final'!$L$58="Moderado"),CONCATENATE("R",'Mapa final'!$A$58),"")</f>
        <v/>
      </c>
      <c r="AA26" s="293"/>
      <c r="AB26" s="304" t="str">
        <f ca="1">IF(AND('Mapa final'!$H$46="Media",'Mapa final'!$L$46="Mayor"),CONCATENATE("R",'Mapa final'!$A$46),"")</f>
        <v/>
      </c>
      <c r="AC26" s="297"/>
      <c r="AD26" s="292" t="str">
        <f ca="1">IF(AND('Mapa final'!$H$52="Media",'Mapa final'!$L$52="Mayor"),CONCATENATE("R",'Mapa final'!$A$52),"")</f>
        <v/>
      </c>
      <c r="AE26" s="297"/>
      <c r="AF26" s="292" t="str">
        <f ca="1">IF(AND('Mapa final'!$H$58="Media",'Mapa final'!$L$58="Mayor"),CONCATENATE("R",'Mapa final'!$A$58),"")</f>
        <v/>
      </c>
      <c r="AG26" s="293"/>
      <c r="AH26" s="296" t="str">
        <f ca="1">IF(AND('Mapa final'!$H$46="Media",'Mapa final'!$L$46="Catastrófico"),CONCATENATE("R",'Mapa final'!$A$46),"")</f>
        <v/>
      </c>
      <c r="AI26" s="297"/>
      <c r="AJ26" s="300" t="str">
        <f ca="1">IF(AND('Mapa final'!$H$52="Media",'Mapa final'!$L$52="Catastrófico"),CONCATENATE("R",'Mapa final'!$A$52),"")</f>
        <v/>
      </c>
      <c r="AK26" s="297"/>
      <c r="AL26" s="300" t="str">
        <f ca="1">IF(AND('Mapa final'!$H$58="Media",'Mapa final'!$L$58="Catastrófico"),CONCATENATE("R",'Mapa final'!$A$58),"")</f>
        <v/>
      </c>
      <c r="AM26" s="293"/>
      <c r="AN26" s="1"/>
      <c r="AO26" s="320"/>
      <c r="AP26" s="242"/>
      <c r="AQ26" s="242"/>
      <c r="AR26" s="242"/>
      <c r="AS26" s="242"/>
      <c r="AT26" s="321"/>
      <c r="AU26" s="1"/>
      <c r="AV26" s="1"/>
      <c r="AW26" s="1"/>
      <c r="AX26" s="1"/>
      <c r="AY26" s="1"/>
      <c r="AZ26" s="1"/>
      <c r="BA26" s="1"/>
      <c r="BB26" s="1"/>
      <c r="BC26" s="1"/>
      <c r="BD26" s="1"/>
      <c r="BE26" s="1"/>
      <c r="BF26" s="1"/>
      <c r="BG26" s="1"/>
      <c r="BH26" s="1"/>
      <c r="BI26" s="1"/>
    </row>
    <row r="27" spans="1:61" ht="15.75" customHeight="1" x14ac:dyDescent="0.3">
      <c r="A27" s="1"/>
      <c r="B27" s="337"/>
      <c r="C27" s="242"/>
      <c r="D27" s="243"/>
      <c r="E27" s="254"/>
      <c r="F27" s="242"/>
      <c r="G27" s="242"/>
      <c r="H27" s="242"/>
      <c r="I27" s="243"/>
      <c r="J27" s="298"/>
      <c r="K27" s="299"/>
      <c r="L27" s="294"/>
      <c r="M27" s="299"/>
      <c r="N27" s="294"/>
      <c r="O27" s="295"/>
      <c r="P27" s="298"/>
      <c r="Q27" s="299"/>
      <c r="R27" s="294"/>
      <c r="S27" s="299"/>
      <c r="T27" s="294"/>
      <c r="U27" s="295"/>
      <c r="V27" s="298"/>
      <c r="W27" s="299"/>
      <c r="X27" s="294"/>
      <c r="Y27" s="299"/>
      <c r="Z27" s="294"/>
      <c r="AA27" s="295"/>
      <c r="AB27" s="298"/>
      <c r="AC27" s="299"/>
      <c r="AD27" s="294"/>
      <c r="AE27" s="299"/>
      <c r="AF27" s="294"/>
      <c r="AG27" s="295"/>
      <c r="AH27" s="298"/>
      <c r="AI27" s="299"/>
      <c r="AJ27" s="294"/>
      <c r="AK27" s="299"/>
      <c r="AL27" s="294"/>
      <c r="AM27" s="295"/>
      <c r="AN27" s="1"/>
      <c r="AO27" s="320"/>
      <c r="AP27" s="242"/>
      <c r="AQ27" s="242"/>
      <c r="AR27" s="242"/>
      <c r="AS27" s="242"/>
      <c r="AT27" s="321"/>
      <c r="AU27" s="1"/>
      <c r="AV27" s="1"/>
      <c r="AW27" s="1"/>
      <c r="AX27" s="1"/>
      <c r="AY27" s="1"/>
      <c r="AZ27" s="1"/>
      <c r="BA27" s="1"/>
      <c r="BB27" s="1"/>
      <c r="BC27" s="1"/>
      <c r="BD27" s="1"/>
      <c r="BE27" s="1"/>
      <c r="BF27" s="1"/>
      <c r="BG27" s="1"/>
      <c r="BH27" s="1"/>
      <c r="BI27" s="1"/>
    </row>
    <row r="28" spans="1:61" ht="15.75" customHeight="1" x14ac:dyDescent="0.3">
      <c r="A28" s="1"/>
      <c r="B28" s="337"/>
      <c r="C28" s="242"/>
      <c r="D28" s="243"/>
      <c r="E28" s="254"/>
      <c r="F28" s="242"/>
      <c r="G28" s="242"/>
      <c r="H28" s="242"/>
      <c r="I28" s="243"/>
      <c r="J28" s="316" t="str">
        <f ca="1">IF(AND('Mapa final'!$H$64="Media",'Mapa final'!$L$64="Leve"),CONCATENATE("R",'Mapa final'!$A$64),"")</f>
        <v/>
      </c>
      <c r="K28" s="297"/>
      <c r="L28" s="315" t="str">
        <f>IF(AND('Mapa final'!$H$70="Media",'Mapa final'!$L$70="Leve"),CONCATENATE("R",'Mapa final'!$A$70),"")</f>
        <v/>
      </c>
      <c r="M28" s="297"/>
      <c r="N28" s="315" t="str">
        <f>IF(AND('Mapa final'!$H$76="Media",'Mapa final'!$L$76="Leve"),CONCATENATE("R",'Mapa final'!$A$76),"")</f>
        <v/>
      </c>
      <c r="O28" s="293"/>
      <c r="P28" s="316" t="str">
        <f ca="1">IF(AND('Mapa final'!$H$64="Media",'Mapa final'!$L$64="Menor"),CONCATENATE("R",'Mapa final'!$A$64),"")</f>
        <v/>
      </c>
      <c r="Q28" s="297"/>
      <c r="R28" s="315" t="str">
        <f>IF(AND('Mapa final'!$H$70="Media",'Mapa final'!$L$70="Menor"),CONCATENATE("R",'Mapa final'!$A$70),"")</f>
        <v/>
      </c>
      <c r="S28" s="297"/>
      <c r="T28" s="315" t="str">
        <f>IF(AND('Mapa final'!$H$76="Media",'Mapa final'!$L$76="Menor"),CONCATENATE("R",'Mapa final'!$A$76),"")</f>
        <v/>
      </c>
      <c r="U28" s="293"/>
      <c r="V28" s="316" t="str">
        <f ca="1">IF(AND('Mapa final'!$H$64="Media",'Mapa final'!$L$64="Moderado"),CONCATENATE("R",'Mapa final'!$A$64),"")</f>
        <v/>
      </c>
      <c r="W28" s="297"/>
      <c r="X28" s="315" t="str">
        <f>IF(AND('Mapa final'!$H$70="Media",'Mapa final'!$L$70="Moderado"),CONCATENATE("R",'Mapa final'!$A$70),"")</f>
        <v/>
      </c>
      <c r="Y28" s="297"/>
      <c r="Z28" s="315" t="str">
        <f>IF(AND('Mapa final'!$H$76="Media",'Mapa final'!$L$76="Moderado"),CONCATENATE("R",'Mapa final'!$A$76),"")</f>
        <v/>
      </c>
      <c r="AA28" s="293"/>
      <c r="AB28" s="304" t="str">
        <f ca="1">IF(AND('Mapa final'!$H$64="Media",'Mapa final'!$L$64="Mayor"),CONCATENATE("R",'Mapa final'!$A$64),"")</f>
        <v/>
      </c>
      <c r="AC28" s="297"/>
      <c r="AD28" s="292" t="str">
        <f>IF(AND('Mapa final'!$H$70="Media",'Mapa final'!$L$70="Mayor"),CONCATENATE("R",'Mapa final'!$A$70),"")</f>
        <v/>
      </c>
      <c r="AE28" s="297"/>
      <c r="AF28" s="292" t="str">
        <f>IF(AND('Mapa final'!$H$76="Media",'Mapa final'!$L$76="Mayor"),CONCATENATE("R",'Mapa final'!$A$76),"")</f>
        <v/>
      </c>
      <c r="AG28" s="293"/>
      <c r="AH28" s="296" t="str">
        <f ca="1">IF(AND('Mapa final'!$H$64="Media",'Mapa final'!$L$64="Catastrófico"),CONCATENATE("R",'Mapa final'!$A$64),"")</f>
        <v/>
      </c>
      <c r="AI28" s="297"/>
      <c r="AJ28" s="300" t="str">
        <f>IF(AND('Mapa final'!$H$70="Media",'Mapa final'!$L$70="Catastrófico"),CONCATENATE("R",'Mapa final'!$A$70),"")</f>
        <v/>
      </c>
      <c r="AK28" s="297"/>
      <c r="AL28" s="300" t="str">
        <f>IF(AND('Mapa final'!$H$76="Media",'Mapa final'!$L$76="Catastrófico"),CONCATENATE("R",'Mapa final'!$A$76),"")</f>
        <v/>
      </c>
      <c r="AM28" s="293"/>
      <c r="AN28" s="1"/>
      <c r="AO28" s="320"/>
      <c r="AP28" s="242"/>
      <c r="AQ28" s="242"/>
      <c r="AR28" s="242"/>
      <c r="AS28" s="242"/>
      <c r="AT28" s="321"/>
      <c r="AU28" s="1"/>
      <c r="AV28" s="1"/>
      <c r="AW28" s="1"/>
      <c r="AX28" s="1"/>
      <c r="AY28" s="1"/>
      <c r="AZ28" s="1"/>
      <c r="BA28" s="1"/>
      <c r="BB28" s="1"/>
      <c r="BC28" s="1"/>
      <c r="BD28" s="1"/>
      <c r="BE28" s="1"/>
      <c r="BF28" s="1"/>
      <c r="BG28" s="1"/>
      <c r="BH28" s="1"/>
      <c r="BI28" s="1"/>
    </row>
    <row r="29" spans="1:61" ht="15.75" customHeight="1" x14ac:dyDescent="0.3">
      <c r="A29" s="1"/>
      <c r="B29" s="337"/>
      <c r="C29" s="242"/>
      <c r="D29" s="243"/>
      <c r="E29" s="306"/>
      <c r="F29" s="330"/>
      <c r="G29" s="330"/>
      <c r="H29" s="330"/>
      <c r="I29" s="309"/>
      <c r="J29" s="298"/>
      <c r="K29" s="299"/>
      <c r="L29" s="294"/>
      <c r="M29" s="299"/>
      <c r="N29" s="294"/>
      <c r="O29" s="295"/>
      <c r="P29" s="306"/>
      <c r="Q29" s="307"/>
      <c r="R29" s="308"/>
      <c r="S29" s="307"/>
      <c r="T29" s="308"/>
      <c r="U29" s="309"/>
      <c r="V29" s="306"/>
      <c r="W29" s="307"/>
      <c r="X29" s="308"/>
      <c r="Y29" s="307"/>
      <c r="Z29" s="308"/>
      <c r="AA29" s="309"/>
      <c r="AB29" s="306"/>
      <c r="AC29" s="307"/>
      <c r="AD29" s="308"/>
      <c r="AE29" s="307"/>
      <c r="AF29" s="308"/>
      <c r="AG29" s="309"/>
      <c r="AH29" s="306"/>
      <c r="AI29" s="307"/>
      <c r="AJ29" s="308"/>
      <c r="AK29" s="307"/>
      <c r="AL29" s="308"/>
      <c r="AM29" s="309"/>
      <c r="AN29" s="1"/>
      <c r="AO29" s="322"/>
      <c r="AP29" s="323"/>
      <c r="AQ29" s="323"/>
      <c r="AR29" s="323"/>
      <c r="AS29" s="323"/>
      <c r="AT29" s="324"/>
      <c r="AU29" s="1"/>
      <c r="AV29" s="1"/>
      <c r="AW29" s="1"/>
      <c r="AX29" s="1"/>
      <c r="AY29" s="1"/>
      <c r="AZ29" s="1"/>
      <c r="BA29" s="1"/>
      <c r="BB29" s="1"/>
      <c r="BC29" s="1"/>
      <c r="BD29" s="1"/>
      <c r="BE29" s="1"/>
      <c r="BF29" s="1"/>
      <c r="BG29" s="1"/>
      <c r="BH29" s="1"/>
      <c r="BI29" s="1"/>
    </row>
    <row r="30" spans="1:61" ht="15.75" customHeight="1" x14ac:dyDescent="0.3">
      <c r="A30" s="1"/>
      <c r="B30" s="337"/>
      <c r="C30" s="242"/>
      <c r="D30" s="243"/>
      <c r="E30" s="328" t="s">
        <v>100</v>
      </c>
      <c r="F30" s="329"/>
      <c r="G30" s="329"/>
      <c r="H30" s="329"/>
      <c r="I30" s="329"/>
      <c r="J30" s="331" t="str">
        <f ca="1">IF(AND('Mapa final'!$H$10="Baja",'Mapa final'!$L$10="Leve"),CONCATENATE("R",'Mapa final'!$A$10),"")</f>
        <v/>
      </c>
      <c r="K30" s="302"/>
      <c r="L30" s="333" t="str">
        <f ca="1">IF(AND('Mapa final'!$H$16="Baja",'Mapa final'!$L$16="Leve"),CONCATENATE("R",'Mapa final'!$A$16),"")</f>
        <v/>
      </c>
      <c r="M30" s="302"/>
      <c r="N30" s="333" t="str">
        <f ca="1">IF(AND('Mapa final'!$H$22="Baja",'Mapa final'!$L$22="Leve"),CONCATENATE("R",'Mapa final'!$A$22),"")</f>
        <v/>
      </c>
      <c r="O30" s="311"/>
      <c r="P30" s="310" t="str">
        <f ca="1">IF(AND('Mapa final'!$H$10="Baja",'Mapa final'!$L$10="Menor"),CONCATENATE("R",'Mapa final'!$A$10),"")</f>
        <v/>
      </c>
      <c r="Q30" s="302"/>
      <c r="R30" s="310" t="str">
        <f ca="1">IF(AND('Mapa final'!$H$16="Baja",'Mapa final'!$L$16="Menor"),CONCATENATE("R",'Mapa final'!$A$16),"")</f>
        <v/>
      </c>
      <c r="S30" s="302"/>
      <c r="T30" s="310" t="str">
        <f ca="1">IF(AND('Mapa final'!$H$22="Baja",'Mapa final'!$L$22="Menor"),CONCATENATE("R",'Mapa final'!$A$22),"")</f>
        <v/>
      </c>
      <c r="U30" s="311"/>
      <c r="V30" s="312" t="str">
        <f ca="1">IF(AND('Mapa final'!$H$10="Baja",'Mapa final'!$L$10="Moderado"),CONCATENATE("R",'Mapa final'!$A$10),"")</f>
        <v/>
      </c>
      <c r="W30" s="302"/>
      <c r="X30" s="310" t="str">
        <f ca="1">IF(AND('Mapa final'!$H$16="Baja",'Mapa final'!$L$16="Moderado"),CONCATENATE("R",'Mapa final'!$A$16),"")</f>
        <v/>
      </c>
      <c r="Y30" s="302"/>
      <c r="Z30" s="310" t="str">
        <f ca="1">IF(AND('Mapa final'!$H$22="Baja",'Mapa final'!$L$22="Moderado"),CONCATENATE("R",'Mapa final'!$A$22),"")</f>
        <v/>
      </c>
      <c r="AA30" s="311"/>
      <c r="AB30" s="301" t="str">
        <f ca="1">IF(AND('Mapa final'!$H$10="Baja",'Mapa final'!$L$10="Mayor"),CONCATENATE("R",'Mapa final'!$A$10),"")</f>
        <v/>
      </c>
      <c r="AC30" s="302"/>
      <c r="AD30" s="303" t="str">
        <f ca="1">IF(AND('Mapa final'!$H$16="Baja",'Mapa final'!$L$16="Mayor"),CONCATENATE("R",'Mapa final'!$A$16),"")</f>
        <v/>
      </c>
      <c r="AE30" s="302"/>
      <c r="AF30" s="303" t="str">
        <f ca="1">IF(AND('Mapa final'!$H$22="Baja",'Mapa final'!$L$22="Mayor"),CONCATENATE("R",'Mapa final'!$A$22),"")</f>
        <v/>
      </c>
      <c r="AG30" s="311"/>
      <c r="AH30" s="313" t="str">
        <f ca="1">IF(AND('Mapa final'!$H$10="Baja",'Mapa final'!$L$10="Catastrófico"),CONCATENATE("R",'Mapa final'!$A$10),"")</f>
        <v/>
      </c>
      <c r="AI30" s="302"/>
      <c r="AJ30" s="305" t="str">
        <f ca="1">IF(AND('Mapa final'!$H$16="Baja",'Mapa final'!$L$16="Catastrófico"),CONCATENATE("R",'Mapa final'!$A$16),"")</f>
        <v/>
      </c>
      <c r="AK30" s="302"/>
      <c r="AL30" s="305" t="str">
        <f ca="1">IF(AND('Mapa final'!$H$22="Baja",'Mapa final'!$L$22="Catastrófico"),CONCATENATE("R",'Mapa final'!$A$22),"")</f>
        <v/>
      </c>
      <c r="AM30" s="311"/>
      <c r="AN30" s="1"/>
      <c r="AO30" s="317" t="s">
        <v>101</v>
      </c>
      <c r="AP30" s="318"/>
      <c r="AQ30" s="318"/>
      <c r="AR30" s="318"/>
      <c r="AS30" s="318"/>
      <c r="AT30" s="319"/>
      <c r="AU30" s="1"/>
      <c r="AV30" s="1"/>
      <c r="AW30" s="1"/>
      <c r="AX30" s="1"/>
      <c r="AY30" s="1"/>
      <c r="AZ30" s="1"/>
      <c r="BA30" s="1"/>
      <c r="BB30" s="1"/>
      <c r="BC30" s="1"/>
      <c r="BD30" s="1"/>
      <c r="BE30" s="1"/>
      <c r="BF30" s="1"/>
      <c r="BG30" s="1"/>
      <c r="BH30" s="1"/>
      <c r="BI30" s="1"/>
    </row>
    <row r="31" spans="1:61" ht="15.75" customHeight="1" x14ac:dyDescent="0.3">
      <c r="A31" s="1"/>
      <c r="B31" s="337"/>
      <c r="C31" s="242"/>
      <c r="D31" s="243"/>
      <c r="E31" s="254"/>
      <c r="F31" s="242"/>
      <c r="G31" s="242"/>
      <c r="H31" s="242"/>
      <c r="I31" s="242"/>
      <c r="J31" s="298"/>
      <c r="K31" s="299"/>
      <c r="L31" s="294"/>
      <c r="M31" s="299"/>
      <c r="N31" s="294"/>
      <c r="O31" s="295"/>
      <c r="P31" s="294"/>
      <c r="Q31" s="299"/>
      <c r="R31" s="294"/>
      <c r="S31" s="299"/>
      <c r="T31" s="294"/>
      <c r="U31" s="295"/>
      <c r="V31" s="298"/>
      <c r="W31" s="299"/>
      <c r="X31" s="294"/>
      <c r="Y31" s="299"/>
      <c r="Z31" s="294"/>
      <c r="AA31" s="295"/>
      <c r="AB31" s="298"/>
      <c r="AC31" s="299"/>
      <c r="AD31" s="294"/>
      <c r="AE31" s="299"/>
      <c r="AF31" s="294"/>
      <c r="AG31" s="295"/>
      <c r="AH31" s="298"/>
      <c r="AI31" s="299"/>
      <c r="AJ31" s="294"/>
      <c r="AK31" s="299"/>
      <c r="AL31" s="294"/>
      <c r="AM31" s="295"/>
      <c r="AN31" s="1"/>
      <c r="AO31" s="320"/>
      <c r="AP31" s="242"/>
      <c r="AQ31" s="242"/>
      <c r="AR31" s="242"/>
      <c r="AS31" s="242"/>
      <c r="AT31" s="321"/>
      <c r="AU31" s="1"/>
      <c r="AV31" s="1"/>
      <c r="AW31" s="1"/>
      <c r="AX31" s="1"/>
      <c r="AY31" s="1"/>
      <c r="AZ31" s="1"/>
      <c r="BA31" s="1"/>
      <c r="BB31" s="1"/>
      <c r="BC31" s="1"/>
      <c r="BD31" s="1"/>
      <c r="BE31" s="1"/>
      <c r="BF31" s="1"/>
      <c r="BG31" s="1"/>
      <c r="BH31" s="1"/>
      <c r="BI31" s="1"/>
    </row>
    <row r="32" spans="1:61" ht="15.75" customHeight="1" x14ac:dyDescent="0.3">
      <c r="A32" s="1"/>
      <c r="B32" s="337"/>
      <c r="C32" s="242"/>
      <c r="D32" s="243"/>
      <c r="E32" s="254"/>
      <c r="F32" s="242"/>
      <c r="G32" s="242"/>
      <c r="H32" s="242"/>
      <c r="I32" s="242"/>
      <c r="J32" s="332" t="str">
        <f ca="1">IF(AND('Mapa final'!$H$28="Baja",'Mapa final'!$L$28="Leve"),CONCATENATE("R",'Mapa final'!$A$28),"")</f>
        <v/>
      </c>
      <c r="K32" s="297"/>
      <c r="L32" s="314" t="str">
        <f ca="1">IF(AND('Mapa final'!$H$34="Baja",'Mapa final'!$L$34="Leve"),CONCATENATE("R",'Mapa final'!$A$34),"")</f>
        <v/>
      </c>
      <c r="M32" s="297"/>
      <c r="N32" s="314" t="str">
        <f ca="1">IF(AND('Mapa final'!$H$40="Baja",'Mapa final'!$L$40="Leve"),CONCATENATE("R",'Mapa final'!$A$40),"")</f>
        <v/>
      </c>
      <c r="O32" s="293"/>
      <c r="P32" s="315" t="str">
        <f ca="1">IF(AND('Mapa final'!$H$28="Baja",'Mapa final'!$L$28="Menor"),CONCATENATE("R",'Mapa final'!$A$28),"")</f>
        <v/>
      </c>
      <c r="Q32" s="297"/>
      <c r="R32" s="315" t="str">
        <f ca="1">IF(AND('Mapa final'!$H$34="Baja",'Mapa final'!$L$34="Menor"),CONCATENATE("R",'Mapa final'!$A$34),"")</f>
        <v/>
      </c>
      <c r="S32" s="297"/>
      <c r="T32" s="315" t="str">
        <f ca="1">IF(AND('Mapa final'!$H$40="Baja",'Mapa final'!$L$40="Menor"),CONCATENATE("R",'Mapa final'!$A$40),"")</f>
        <v/>
      </c>
      <c r="U32" s="293"/>
      <c r="V32" s="316" t="str">
        <f ca="1">IF(AND('Mapa final'!$H$28="Baja",'Mapa final'!$L$28="Moderado"),CONCATENATE("R",'Mapa final'!$A$28),"")</f>
        <v/>
      </c>
      <c r="W32" s="297"/>
      <c r="X32" s="315" t="str">
        <f ca="1">IF(AND('Mapa final'!$H$34="Baja",'Mapa final'!$L$34="Moderado"),CONCATENATE("R",'Mapa final'!$A$34),"")</f>
        <v/>
      </c>
      <c r="Y32" s="297"/>
      <c r="Z32" s="315" t="str">
        <f ca="1">IF(AND('Mapa final'!$H$40="Baja",'Mapa final'!$L$40="Moderado"),CONCATENATE("R",'Mapa final'!$A$40),"")</f>
        <v/>
      </c>
      <c r="AA32" s="293"/>
      <c r="AB32" s="304" t="str">
        <f ca="1">IF(AND('Mapa final'!$H$28="Baja",'Mapa final'!$L$28="Mayor"),CONCATENATE("R",'Mapa final'!$A$28),"")</f>
        <v/>
      </c>
      <c r="AC32" s="297"/>
      <c r="AD32" s="292" t="str">
        <f ca="1">IF(AND('Mapa final'!$H$34="Baja",'Mapa final'!$L$34="Mayor"),CONCATENATE("R",'Mapa final'!$A$34),"")</f>
        <v/>
      </c>
      <c r="AE32" s="297"/>
      <c r="AF32" s="292" t="str">
        <f ca="1">IF(AND('Mapa final'!$H$40="Baja",'Mapa final'!$L$40="Mayor"),CONCATENATE("R",'Mapa final'!$A$40),"")</f>
        <v/>
      </c>
      <c r="AG32" s="293"/>
      <c r="AH32" s="296" t="str">
        <f ca="1">IF(AND('Mapa final'!$H$28="Baja",'Mapa final'!$L$28="Catastrófico"),CONCATENATE("R",'Mapa final'!$A$28),"")</f>
        <v/>
      </c>
      <c r="AI32" s="297"/>
      <c r="AJ32" s="300" t="str">
        <f ca="1">IF(AND('Mapa final'!$H$34="Baja",'Mapa final'!$L$34="Catastrófico"),CONCATENATE("R",'Mapa final'!$A$34),"")</f>
        <v/>
      </c>
      <c r="AK32" s="297"/>
      <c r="AL32" s="300" t="str">
        <f ca="1">IF(AND('Mapa final'!$H$40="Baja",'Mapa final'!$L$40="Catastrófico"),CONCATENATE("R",'Mapa final'!$A$40),"")</f>
        <v/>
      </c>
      <c r="AM32" s="293"/>
      <c r="AN32" s="1"/>
      <c r="AO32" s="320"/>
      <c r="AP32" s="242"/>
      <c r="AQ32" s="242"/>
      <c r="AR32" s="242"/>
      <c r="AS32" s="242"/>
      <c r="AT32" s="321"/>
      <c r="AU32" s="1"/>
      <c r="AV32" s="1"/>
      <c r="AW32" s="1"/>
      <c r="AX32" s="1"/>
      <c r="AY32" s="1"/>
      <c r="AZ32" s="1"/>
      <c r="BA32" s="1"/>
      <c r="BB32" s="1"/>
      <c r="BC32" s="1"/>
      <c r="BD32" s="1"/>
      <c r="BE32" s="1"/>
      <c r="BF32" s="1"/>
      <c r="BG32" s="1"/>
      <c r="BH32" s="1"/>
      <c r="BI32" s="1"/>
    </row>
    <row r="33" spans="1:61" ht="15.75" customHeight="1" x14ac:dyDescent="0.3">
      <c r="A33" s="1"/>
      <c r="B33" s="337"/>
      <c r="C33" s="242"/>
      <c r="D33" s="243"/>
      <c r="E33" s="254"/>
      <c r="F33" s="242"/>
      <c r="G33" s="242"/>
      <c r="H33" s="242"/>
      <c r="I33" s="242"/>
      <c r="J33" s="298"/>
      <c r="K33" s="299"/>
      <c r="L33" s="294"/>
      <c r="M33" s="299"/>
      <c r="N33" s="294"/>
      <c r="O33" s="295"/>
      <c r="P33" s="294"/>
      <c r="Q33" s="299"/>
      <c r="R33" s="294"/>
      <c r="S33" s="299"/>
      <c r="T33" s="294"/>
      <c r="U33" s="295"/>
      <c r="V33" s="298"/>
      <c r="W33" s="299"/>
      <c r="X33" s="294"/>
      <c r="Y33" s="299"/>
      <c r="Z33" s="294"/>
      <c r="AA33" s="295"/>
      <c r="AB33" s="298"/>
      <c r="AC33" s="299"/>
      <c r="AD33" s="294"/>
      <c r="AE33" s="299"/>
      <c r="AF33" s="294"/>
      <c r="AG33" s="295"/>
      <c r="AH33" s="298"/>
      <c r="AI33" s="299"/>
      <c r="AJ33" s="294"/>
      <c r="AK33" s="299"/>
      <c r="AL33" s="294"/>
      <c r="AM33" s="295"/>
      <c r="AN33" s="1"/>
      <c r="AO33" s="320"/>
      <c r="AP33" s="242"/>
      <c r="AQ33" s="242"/>
      <c r="AR33" s="242"/>
      <c r="AS33" s="242"/>
      <c r="AT33" s="321"/>
      <c r="AU33" s="1"/>
      <c r="AV33" s="1"/>
      <c r="AW33" s="1"/>
      <c r="AX33" s="1"/>
      <c r="AY33" s="1"/>
      <c r="AZ33" s="1"/>
      <c r="BA33" s="1"/>
      <c r="BB33" s="1"/>
      <c r="BC33" s="1"/>
      <c r="BD33" s="1"/>
      <c r="BE33" s="1"/>
      <c r="BF33" s="1"/>
      <c r="BG33" s="1"/>
      <c r="BH33" s="1"/>
      <c r="BI33" s="1"/>
    </row>
    <row r="34" spans="1:61" ht="15.75" customHeight="1" x14ac:dyDescent="0.3">
      <c r="A34" s="1"/>
      <c r="B34" s="337"/>
      <c r="C34" s="242"/>
      <c r="D34" s="243"/>
      <c r="E34" s="254"/>
      <c r="F34" s="242"/>
      <c r="G34" s="242"/>
      <c r="H34" s="242"/>
      <c r="I34" s="242"/>
      <c r="J34" s="332" t="str">
        <f ca="1">IF(AND('Mapa final'!$H$46="Baja",'Mapa final'!$L$46="Leve"),CONCATENATE("R",'Mapa final'!$A$46),"")</f>
        <v/>
      </c>
      <c r="K34" s="297"/>
      <c r="L34" s="314" t="str">
        <f ca="1">IF(AND('Mapa final'!$H$52="Baja",'Mapa final'!$L$52="Leve"),CONCATENATE("R",'Mapa final'!$A$52),"")</f>
        <v/>
      </c>
      <c r="M34" s="297"/>
      <c r="N34" s="314" t="str">
        <f ca="1">IF(AND('Mapa final'!$H$58="Baja",'Mapa final'!$L$58="Leve"),CONCATENATE("R",'Mapa final'!$A$58),"")</f>
        <v/>
      </c>
      <c r="O34" s="293"/>
      <c r="P34" s="315" t="str">
        <f ca="1">IF(AND('Mapa final'!$H$46="Baja",'Mapa final'!$L$46="Menor"),CONCATENATE("R",'Mapa final'!$A$46),"")</f>
        <v/>
      </c>
      <c r="Q34" s="297"/>
      <c r="R34" s="315" t="str">
        <f ca="1">IF(AND('Mapa final'!$H$52="Baja",'Mapa final'!$L$52="Menor"),CONCATENATE("R",'Mapa final'!$A$52),"")</f>
        <v/>
      </c>
      <c r="S34" s="297"/>
      <c r="T34" s="315" t="str">
        <f ca="1">IF(AND('Mapa final'!$H$58="Baja",'Mapa final'!$L$58="Menor"),CONCATENATE("R",'Mapa final'!$A$58),"")</f>
        <v/>
      </c>
      <c r="U34" s="293"/>
      <c r="V34" s="316" t="str">
        <f ca="1">IF(AND('Mapa final'!$H$46="Baja",'Mapa final'!$L$46="Moderado"),CONCATENATE("R",'Mapa final'!$A$46),"")</f>
        <v/>
      </c>
      <c r="W34" s="297"/>
      <c r="X34" s="315" t="str">
        <f ca="1">IF(AND('Mapa final'!$H$52="Baja",'Mapa final'!$L$52="Moderado"),CONCATENATE("R",'Mapa final'!$A$52),"")</f>
        <v/>
      </c>
      <c r="Y34" s="297"/>
      <c r="Z34" s="315" t="str">
        <f ca="1">IF(AND('Mapa final'!$H$58="Baja",'Mapa final'!$L$58="Moderado"),CONCATENATE("R",'Mapa final'!$A$58),"")</f>
        <v/>
      </c>
      <c r="AA34" s="293"/>
      <c r="AB34" s="304" t="str">
        <f ca="1">IF(AND('Mapa final'!$H$46="Baja",'Mapa final'!$L$46="Mayor"),CONCATENATE("R",'Mapa final'!$A$46),"")</f>
        <v/>
      </c>
      <c r="AC34" s="297"/>
      <c r="AD34" s="292" t="str">
        <f ca="1">IF(AND('Mapa final'!$H$52="Baja",'Mapa final'!$L$52="Mayor"),CONCATENATE("R",'Mapa final'!$A$52),"")</f>
        <v/>
      </c>
      <c r="AE34" s="297"/>
      <c r="AF34" s="292" t="str">
        <f ca="1">IF(AND('Mapa final'!$H$58="Baja",'Mapa final'!$L$58="Mayor"),CONCATENATE("R",'Mapa final'!$A$58),"")</f>
        <v/>
      </c>
      <c r="AG34" s="293"/>
      <c r="AH34" s="296" t="str">
        <f ca="1">IF(AND('Mapa final'!$H$46="Baja",'Mapa final'!$L$46="Catastrófico"),CONCATENATE("R",'Mapa final'!$A$46),"")</f>
        <v/>
      </c>
      <c r="AI34" s="297"/>
      <c r="AJ34" s="300" t="str">
        <f ca="1">IF(AND('Mapa final'!$H$52="Baja",'Mapa final'!$L$52="Catastrófico"),CONCATENATE("R",'Mapa final'!$A$52),"")</f>
        <v/>
      </c>
      <c r="AK34" s="297"/>
      <c r="AL34" s="300" t="str">
        <f ca="1">IF(AND('Mapa final'!$H$58="Baja",'Mapa final'!$L$58="Catastrófico"),CONCATENATE("R",'Mapa final'!$A$58),"")</f>
        <v/>
      </c>
      <c r="AM34" s="293"/>
      <c r="AN34" s="1"/>
      <c r="AO34" s="320"/>
      <c r="AP34" s="242"/>
      <c r="AQ34" s="242"/>
      <c r="AR34" s="242"/>
      <c r="AS34" s="242"/>
      <c r="AT34" s="321"/>
      <c r="AU34" s="1"/>
      <c r="AV34" s="1"/>
      <c r="AW34" s="1"/>
      <c r="AX34" s="1"/>
      <c r="AY34" s="1"/>
      <c r="AZ34" s="1"/>
      <c r="BA34" s="1"/>
      <c r="BB34" s="1"/>
      <c r="BC34" s="1"/>
      <c r="BD34" s="1"/>
      <c r="BE34" s="1"/>
      <c r="BF34" s="1"/>
      <c r="BG34" s="1"/>
      <c r="BH34" s="1"/>
      <c r="BI34" s="1"/>
    </row>
    <row r="35" spans="1:61" ht="15.75" customHeight="1" x14ac:dyDescent="0.3">
      <c r="A35" s="1"/>
      <c r="B35" s="337"/>
      <c r="C35" s="242"/>
      <c r="D35" s="243"/>
      <c r="E35" s="254"/>
      <c r="F35" s="242"/>
      <c r="G35" s="242"/>
      <c r="H35" s="242"/>
      <c r="I35" s="242"/>
      <c r="J35" s="298"/>
      <c r="K35" s="299"/>
      <c r="L35" s="294"/>
      <c r="M35" s="299"/>
      <c r="N35" s="294"/>
      <c r="O35" s="295"/>
      <c r="P35" s="294"/>
      <c r="Q35" s="299"/>
      <c r="R35" s="294"/>
      <c r="S35" s="299"/>
      <c r="T35" s="294"/>
      <c r="U35" s="295"/>
      <c r="V35" s="298"/>
      <c r="W35" s="299"/>
      <c r="X35" s="294"/>
      <c r="Y35" s="299"/>
      <c r="Z35" s="294"/>
      <c r="AA35" s="295"/>
      <c r="AB35" s="298"/>
      <c r="AC35" s="299"/>
      <c r="AD35" s="294"/>
      <c r="AE35" s="299"/>
      <c r="AF35" s="294"/>
      <c r="AG35" s="295"/>
      <c r="AH35" s="298"/>
      <c r="AI35" s="299"/>
      <c r="AJ35" s="294"/>
      <c r="AK35" s="299"/>
      <c r="AL35" s="294"/>
      <c r="AM35" s="295"/>
      <c r="AN35" s="1"/>
      <c r="AO35" s="320"/>
      <c r="AP35" s="242"/>
      <c r="AQ35" s="242"/>
      <c r="AR35" s="242"/>
      <c r="AS35" s="242"/>
      <c r="AT35" s="321"/>
      <c r="AU35" s="1"/>
      <c r="AV35" s="1"/>
      <c r="AW35" s="1"/>
      <c r="AX35" s="1"/>
      <c r="AY35" s="1"/>
      <c r="AZ35" s="1"/>
      <c r="BA35" s="1"/>
      <c r="BB35" s="1"/>
      <c r="BC35" s="1"/>
      <c r="BD35" s="1"/>
      <c r="BE35" s="1"/>
      <c r="BF35" s="1"/>
      <c r="BG35" s="1"/>
      <c r="BH35" s="1"/>
      <c r="BI35" s="1"/>
    </row>
    <row r="36" spans="1:61" ht="15.75" customHeight="1" x14ac:dyDescent="0.3">
      <c r="A36" s="1"/>
      <c r="B36" s="337"/>
      <c r="C36" s="242"/>
      <c r="D36" s="243"/>
      <c r="E36" s="254"/>
      <c r="F36" s="242"/>
      <c r="G36" s="242"/>
      <c r="H36" s="242"/>
      <c r="I36" s="242"/>
      <c r="J36" s="332" t="str">
        <f ca="1">IF(AND('Mapa final'!$H$64="Baja",'Mapa final'!$L$64="Leve"),CONCATENATE("R",'Mapa final'!$A$64),"")</f>
        <v/>
      </c>
      <c r="K36" s="297"/>
      <c r="L36" s="314" t="str">
        <f>IF(AND('Mapa final'!$H$70="Baja",'Mapa final'!$L$70="Leve"),CONCATENATE("R",'Mapa final'!$A$70),"")</f>
        <v/>
      </c>
      <c r="M36" s="297"/>
      <c r="N36" s="314" t="str">
        <f>IF(AND('Mapa final'!$H$76="Baja",'Mapa final'!$L$76="Leve"),CONCATENATE("R",'Mapa final'!$A$76),"")</f>
        <v/>
      </c>
      <c r="O36" s="293"/>
      <c r="P36" s="315" t="str">
        <f ca="1">IF(AND('Mapa final'!$H$64="Baja",'Mapa final'!$L$64="Menor"),CONCATENATE("R",'Mapa final'!$A$64),"")</f>
        <v/>
      </c>
      <c r="Q36" s="297"/>
      <c r="R36" s="315" t="str">
        <f>IF(AND('Mapa final'!$H$70="Baja",'Mapa final'!$L$70="Menor"),CONCATENATE("R",'Mapa final'!$A$70),"")</f>
        <v/>
      </c>
      <c r="S36" s="297"/>
      <c r="T36" s="315" t="str">
        <f>IF(AND('Mapa final'!$H$76="Baja",'Mapa final'!$L$76="Menor"),CONCATENATE("R",'Mapa final'!$A$76),"")</f>
        <v/>
      </c>
      <c r="U36" s="293"/>
      <c r="V36" s="316" t="str">
        <f ca="1">IF(AND('Mapa final'!$H$64="Baja",'Mapa final'!$L$64="Moderado"),CONCATENATE("R",'Mapa final'!$A$64),"")</f>
        <v/>
      </c>
      <c r="W36" s="297"/>
      <c r="X36" s="315" t="str">
        <f>IF(AND('Mapa final'!$H$70="Baja",'Mapa final'!$L$70="Moderado"),CONCATENATE("R",'Mapa final'!$A$70),"")</f>
        <v/>
      </c>
      <c r="Y36" s="297"/>
      <c r="Z36" s="315" t="str">
        <f>IF(AND('Mapa final'!$H$76="Baja",'Mapa final'!$L$76="Moderado"),CONCATENATE("R",'Mapa final'!$A$76),"")</f>
        <v/>
      </c>
      <c r="AA36" s="293"/>
      <c r="AB36" s="304" t="str">
        <f ca="1">IF(AND('Mapa final'!$H$64="Baja",'Mapa final'!$L$64="Mayor"),CONCATENATE("R",'Mapa final'!$A$64),"")</f>
        <v/>
      </c>
      <c r="AC36" s="297"/>
      <c r="AD36" s="292" t="str">
        <f>IF(AND('Mapa final'!$H$70="Baja",'Mapa final'!$L$70="Mayor"),CONCATENATE("R",'Mapa final'!$A$70),"")</f>
        <v/>
      </c>
      <c r="AE36" s="297"/>
      <c r="AF36" s="292" t="str">
        <f>IF(AND('Mapa final'!$H$76="Baja",'Mapa final'!$L$76="Mayor"),CONCATENATE("R",'Mapa final'!$A$76),"")</f>
        <v/>
      </c>
      <c r="AG36" s="293"/>
      <c r="AH36" s="296" t="str">
        <f ca="1">IF(AND('Mapa final'!$H$64="Baja",'Mapa final'!$L$64="Catastrófico"),CONCATENATE("R",'Mapa final'!$A$64),"")</f>
        <v/>
      </c>
      <c r="AI36" s="297"/>
      <c r="AJ36" s="300" t="str">
        <f>IF(AND('Mapa final'!$H$70="Baja",'Mapa final'!$L$70="Catastrófico"),CONCATENATE("R",'Mapa final'!$A$70),"")</f>
        <v/>
      </c>
      <c r="AK36" s="297"/>
      <c r="AL36" s="300" t="str">
        <f>IF(AND('Mapa final'!$H$76="Baja",'Mapa final'!$L$76="Catastrófico"),CONCATENATE("R",'Mapa final'!$A$76),"")</f>
        <v/>
      </c>
      <c r="AM36" s="293"/>
      <c r="AN36" s="1"/>
      <c r="AO36" s="320"/>
      <c r="AP36" s="242"/>
      <c r="AQ36" s="242"/>
      <c r="AR36" s="242"/>
      <c r="AS36" s="242"/>
      <c r="AT36" s="321"/>
      <c r="AU36" s="1"/>
      <c r="AV36" s="1"/>
      <c r="AW36" s="1"/>
      <c r="AX36" s="1"/>
      <c r="AY36" s="1"/>
      <c r="AZ36" s="1"/>
      <c r="BA36" s="1"/>
      <c r="BB36" s="1"/>
      <c r="BC36" s="1"/>
      <c r="BD36" s="1"/>
      <c r="BE36" s="1"/>
      <c r="BF36" s="1"/>
      <c r="BG36" s="1"/>
      <c r="BH36" s="1"/>
      <c r="BI36" s="1"/>
    </row>
    <row r="37" spans="1:61" ht="15.75" customHeight="1" x14ac:dyDescent="0.3">
      <c r="A37" s="1"/>
      <c r="B37" s="337"/>
      <c r="C37" s="242"/>
      <c r="D37" s="243"/>
      <c r="E37" s="306"/>
      <c r="F37" s="330"/>
      <c r="G37" s="330"/>
      <c r="H37" s="330"/>
      <c r="I37" s="330"/>
      <c r="J37" s="306"/>
      <c r="K37" s="307"/>
      <c r="L37" s="308"/>
      <c r="M37" s="307"/>
      <c r="N37" s="308"/>
      <c r="O37" s="309"/>
      <c r="P37" s="308"/>
      <c r="Q37" s="307"/>
      <c r="R37" s="308"/>
      <c r="S37" s="307"/>
      <c r="T37" s="308"/>
      <c r="U37" s="309"/>
      <c r="V37" s="306"/>
      <c r="W37" s="307"/>
      <c r="X37" s="308"/>
      <c r="Y37" s="307"/>
      <c r="Z37" s="308"/>
      <c r="AA37" s="309"/>
      <c r="AB37" s="306"/>
      <c r="AC37" s="307"/>
      <c r="AD37" s="308"/>
      <c r="AE37" s="307"/>
      <c r="AF37" s="308"/>
      <c r="AG37" s="309"/>
      <c r="AH37" s="306"/>
      <c r="AI37" s="307"/>
      <c r="AJ37" s="308"/>
      <c r="AK37" s="307"/>
      <c r="AL37" s="308"/>
      <c r="AM37" s="309"/>
      <c r="AN37" s="1"/>
      <c r="AO37" s="322"/>
      <c r="AP37" s="323"/>
      <c r="AQ37" s="323"/>
      <c r="AR37" s="323"/>
      <c r="AS37" s="323"/>
      <c r="AT37" s="324"/>
      <c r="AU37" s="1"/>
      <c r="AV37" s="1"/>
      <c r="AW37" s="1"/>
      <c r="AX37" s="1"/>
      <c r="AY37" s="1"/>
      <c r="AZ37" s="1"/>
      <c r="BA37" s="1"/>
      <c r="BB37" s="1"/>
      <c r="BC37" s="1"/>
      <c r="BD37" s="1"/>
      <c r="BE37" s="1"/>
      <c r="BF37" s="1"/>
      <c r="BG37" s="1"/>
      <c r="BH37" s="1"/>
      <c r="BI37" s="1"/>
    </row>
    <row r="38" spans="1:61" ht="15.75" customHeight="1" x14ac:dyDescent="0.3">
      <c r="A38" s="1"/>
      <c r="B38" s="337"/>
      <c r="C38" s="242"/>
      <c r="D38" s="243"/>
      <c r="E38" s="328" t="s">
        <v>102</v>
      </c>
      <c r="F38" s="329"/>
      <c r="G38" s="329"/>
      <c r="H38" s="329"/>
      <c r="I38" s="311"/>
      <c r="J38" s="331" t="str">
        <f ca="1">IF(AND('Mapa final'!$H$10="Muy Baja",'Mapa final'!$L$10="Leve"),CONCATENATE("R",'Mapa final'!$A$10),"")</f>
        <v/>
      </c>
      <c r="K38" s="302"/>
      <c r="L38" s="333" t="str">
        <f ca="1">IF(AND('Mapa final'!$H$16="Muy Baja",'Mapa final'!$L$16="Leve"),CONCATENATE("R",'Mapa final'!$A$16),"")</f>
        <v/>
      </c>
      <c r="M38" s="302"/>
      <c r="N38" s="333" t="str">
        <f ca="1">IF(AND('Mapa final'!$H$22="Muy Baja",'Mapa final'!$L$22="Leve"),CONCATENATE("R",'Mapa final'!$A$22),"")</f>
        <v/>
      </c>
      <c r="O38" s="311"/>
      <c r="P38" s="331" t="str">
        <f ca="1">IF(AND('Mapa final'!$H$10="Muy Baja",'Mapa final'!$L$10="Menor"),CONCATENATE("R",'Mapa final'!$A$10),"")</f>
        <v/>
      </c>
      <c r="Q38" s="302"/>
      <c r="R38" s="333" t="str">
        <f ca="1">IF(AND('Mapa final'!$H$16="Muy Baja",'Mapa final'!$L$16="Menor"),CONCATENATE("R",'Mapa final'!$A$16),"")</f>
        <v/>
      </c>
      <c r="S38" s="302"/>
      <c r="T38" s="333" t="str">
        <f ca="1">IF(AND('Mapa final'!$H$22="Muy Baja",'Mapa final'!$L$22="Menor"),CONCATENATE("R",'Mapa final'!$A$22),"")</f>
        <v/>
      </c>
      <c r="U38" s="311"/>
      <c r="V38" s="312" t="str">
        <f ca="1">IF(AND('Mapa final'!$H$10="Muy Baja",'Mapa final'!$L$10="Moderado"),CONCATENATE("R",'Mapa final'!$A$10),"")</f>
        <v/>
      </c>
      <c r="W38" s="302"/>
      <c r="X38" s="310" t="str">
        <f ca="1">IF(AND('Mapa final'!$H$16="Muy Baja",'Mapa final'!$L$16="Moderado"),CONCATENATE("R",'Mapa final'!$A$16),"")</f>
        <v/>
      </c>
      <c r="Y38" s="302"/>
      <c r="Z38" s="310" t="str">
        <f ca="1">IF(AND('Mapa final'!$H$22="Muy Baja",'Mapa final'!$L$22="Moderado"),CONCATENATE("R",'Mapa final'!$A$22),"")</f>
        <v/>
      </c>
      <c r="AA38" s="311"/>
      <c r="AB38" s="301" t="str">
        <f ca="1">IF(AND('Mapa final'!$H$10="Muy Baja",'Mapa final'!$L$10="Mayor"),CONCATENATE("R",'Mapa final'!$A$10),"")</f>
        <v/>
      </c>
      <c r="AC38" s="302"/>
      <c r="AD38" s="303" t="str">
        <f ca="1">IF(AND('Mapa final'!$H$16="Muy Baja",'Mapa final'!$L$16="Mayor"),CONCATENATE("R",'Mapa final'!$A$16),"")</f>
        <v/>
      </c>
      <c r="AE38" s="302"/>
      <c r="AF38" s="303" t="str">
        <f ca="1">IF(AND('Mapa final'!$H$22="Muy Baja",'Mapa final'!$L$22="Mayor"),CONCATENATE("R",'Mapa final'!$A$22),"")</f>
        <v/>
      </c>
      <c r="AG38" s="311"/>
      <c r="AH38" s="313" t="str">
        <f ca="1">IF(AND('Mapa final'!$H$10="Muy Baja",'Mapa final'!$L$10="Catastrófico"),CONCATENATE("R",'Mapa final'!$A$10),"")</f>
        <v/>
      </c>
      <c r="AI38" s="302"/>
      <c r="AJ38" s="305" t="str">
        <f ca="1">IF(AND('Mapa final'!$H$16="Muy Baja",'Mapa final'!$L$16="Catastrófico"),CONCATENATE("R",'Mapa final'!$A$16),"")</f>
        <v/>
      </c>
      <c r="AK38" s="302"/>
      <c r="AL38" s="305" t="str">
        <f ca="1">IF(AND('Mapa final'!$H$22="Muy Baja",'Mapa final'!$L$22="Catastrófico"),CONCATENATE("R",'Mapa final'!$A$22),"")</f>
        <v/>
      </c>
      <c r="AM38" s="311"/>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337"/>
      <c r="C39" s="242"/>
      <c r="D39" s="243"/>
      <c r="E39" s="254"/>
      <c r="F39" s="242"/>
      <c r="G39" s="242"/>
      <c r="H39" s="242"/>
      <c r="I39" s="243"/>
      <c r="J39" s="298"/>
      <c r="K39" s="299"/>
      <c r="L39" s="294"/>
      <c r="M39" s="299"/>
      <c r="N39" s="294"/>
      <c r="O39" s="295"/>
      <c r="P39" s="298"/>
      <c r="Q39" s="299"/>
      <c r="R39" s="294"/>
      <c r="S39" s="299"/>
      <c r="T39" s="294"/>
      <c r="U39" s="295"/>
      <c r="V39" s="298"/>
      <c r="W39" s="299"/>
      <c r="X39" s="294"/>
      <c r="Y39" s="299"/>
      <c r="Z39" s="294"/>
      <c r="AA39" s="295"/>
      <c r="AB39" s="298"/>
      <c r="AC39" s="299"/>
      <c r="AD39" s="294"/>
      <c r="AE39" s="299"/>
      <c r="AF39" s="294"/>
      <c r="AG39" s="295"/>
      <c r="AH39" s="298"/>
      <c r="AI39" s="299"/>
      <c r="AJ39" s="294"/>
      <c r="AK39" s="299"/>
      <c r="AL39" s="294"/>
      <c r="AM39" s="295"/>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337"/>
      <c r="C40" s="242"/>
      <c r="D40" s="243"/>
      <c r="E40" s="254"/>
      <c r="F40" s="242"/>
      <c r="G40" s="242"/>
      <c r="H40" s="242"/>
      <c r="I40" s="243"/>
      <c r="J40" s="332" t="str">
        <f ca="1">IF(AND('Mapa final'!$H$28="Muy Baja",'Mapa final'!$L$28="Leve"),CONCATENATE("R",'Mapa final'!$A$28),"")</f>
        <v/>
      </c>
      <c r="K40" s="297"/>
      <c r="L40" s="314" t="str">
        <f ca="1">IF(AND('Mapa final'!$H$34="Muy Baja",'Mapa final'!$L$34="Leve"),CONCATENATE("R",'Mapa final'!$A$34),"")</f>
        <v/>
      </c>
      <c r="M40" s="297"/>
      <c r="N40" s="314" t="str">
        <f ca="1">IF(AND('Mapa final'!$H$40="Muy Baja",'Mapa final'!$L$40="Leve"),CONCATENATE("R",'Mapa final'!$A$40),"")</f>
        <v/>
      </c>
      <c r="O40" s="293"/>
      <c r="P40" s="332" t="str">
        <f ca="1">IF(AND('Mapa final'!$H$28="Muy Baja",'Mapa final'!$L$28="Menor"),CONCATENATE("R",'Mapa final'!$A$28),"")</f>
        <v/>
      </c>
      <c r="Q40" s="297"/>
      <c r="R40" s="314" t="str">
        <f ca="1">IF(AND('Mapa final'!$H$34="Muy Baja",'Mapa final'!$L$34="Menor"),CONCATENATE("R",'Mapa final'!$A$34),"")</f>
        <v/>
      </c>
      <c r="S40" s="297"/>
      <c r="T40" s="314" t="str">
        <f ca="1">IF(AND('Mapa final'!$H$40="Muy Baja",'Mapa final'!$L$40="Menor"),CONCATENATE("R",'Mapa final'!$A$40),"")</f>
        <v/>
      </c>
      <c r="U40" s="293"/>
      <c r="V40" s="316" t="str">
        <f ca="1">IF(AND('Mapa final'!$H$28="Muy Baja",'Mapa final'!$L$28="Moderado"),CONCATENATE("R",'Mapa final'!$A$28),"")</f>
        <v/>
      </c>
      <c r="W40" s="297"/>
      <c r="X40" s="315" t="str">
        <f ca="1">IF(AND('Mapa final'!$H$34="Muy Baja",'Mapa final'!$L$34="Moderado"),CONCATENATE("R",'Mapa final'!$A$34),"")</f>
        <v/>
      </c>
      <c r="Y40" s="297"/>
      <c r="Z40" s="315" t="str">
        <f ca="1">IF(AND('Mapa final'!$H$40="Muy Baja",'Mapa final'!$L$40="Moderado"),CONCATENATE("R",'Mapa final'!$A$40),"")</f>
        <v/>
      </c>
      <c r="AA40" s="293"/>
      <c r="AB40" s="304" t="str">
        <f ca="1">IF(AND('Mapa final'!$H$28="Muy Baja",'Mapa final'!$L$28="Mayor"),CONCATENATE("R",'Mapa final'!$A$28),"")</f>
        <v/>
      </c>
      <c r="AC40" s="297"/>
      <c r="AD40" s="292" t="str">
        <f ca="1">IF(AND('Mapa final'!$H$34="Muy Baja",'Mapa final'!$L$34="Mayor"),CONCATENATE("R",'Mapa final'!$A$34),"")</f>
        <v/>
      </c>
      <c r="AE40" s="297"/>
      <c r="AF40" s="292" t="str">
        <f ca="1">IF(AND('Mapa final'!$H$40="Muy Baja",'Mapa final'!$L$40="Mayor"),CONCATENATE("R",'Mapa final'!$A$40),"")</f>
        <v/>
      </c>
      <c r="AG40" s="293"/>
      <c r="AH40" s="296" t="str">
        <f ca="1">IF(AND('Mapa final'!$H$28="Muy Baja",'Mapa final'!$L$28="Catastrófico"),CONCATENATE("R",'Mapa final'!$A$28),"")</f>
        <v/>
      </c>
      <c r="AI40" s="297"/>
      <c r="AJ40" s="300" t="str">
        <f ca="1">IF(AND('Mapa final'!$H$34="Muy Baja",'Mapa final'!$L$34="Catastrófico"),CONCATENATE("R",'Mapa final'!$A$34),"")</f>
        <v/>
      </c>
      <c r="AK40" s="297"/>
      <c r="AL40" s="300" t="str">
        <f ca="1">IF(AND('Mapa final'!$H$40="Muy Baja",'Mapa final'!$L$40="Catastrófico"),CONCATENATE("R",'Mapa final'!$A$40),"")</f>
        <v/>
      </c>
      <c r="AM40" s="293"/>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337"/>
      <c r="C41" s="242"/>
      <c r="D41" s="243"/>
      <c r="E41" s="254"/>
      <c r="F41" s="242"/>
      <c r="G41" s="242"/>
      <c r="H41" s="242"/>
      <c r="I41" s="243"/>
      <c r="J41" s="298"/>
      <c r="K41" s="299"/>
      <c r="L41" s="294"/>
      <c r="M41" s="299"/>
      <c r="N41" s="294"/>
      <c r="O41" s="295"/>
      <c r="P41" s="298"/>
      <c r="Q41" s="299"/>
      <c r="R41" s="294"/>
      <c r="S41" s="299"/>
      <c r="T41" s="294"/>
      <c r="U41" s="295"/>
      <c r="V41" s="298"/>
      <c r="W41" s="299"/>
      <c r="X41" s="294"/>
      <c r="Y41" s="299"/>
      <c r="Z41" s="294"/>
      <c r="AA41" s="295"/>
      <c r="AB41" s="298"/>
      <c r="AC41" s="299"/>
      <c r="AD41" s="294"/>
      <c r="AE41" s="299"/>
      <c r="AF41" s="294"/>
      <c r="AG41" s="295"/>
      <c r="AH41" s="298"/>
      <c r="AI41" s="299"/>
      <c r="AJ41" s="294"/>
      <c r="AK41" s="299"/>
      <c r="AL41" s="294"/>
      <c r="AM41" s="295"/>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337"/>
      <c r="C42" s="242"/>
      <c r="D42" s="243"/>
      <c r="E42" s="254"/>
      <c r="F42" s="242"/>
      <c r="G42" s="242"/>
      <c r="H42" s="242"/>
      <c r="I42" s="243"/>
      <c r="J42" s="332" t="str">
        <f ca="1">IF(AND('Mapa final'!$H$46="Muy Baja",'Mapa final'!$L$46="Leve"),CONCATENATE("R",'Mapa final'!$A$46),"")</f>
        <v/>
      </c>
      <c r="K42" s="297"/>
      <c r="L42" s="314" t="str">
        <f ca="1">IF(AND('Mapa final'!$H$52="Muy Baja",'Mapa final'!$L$52="Leve"),CONCATENATE("R",'Mapa final'!$A$52),"")</f>
        <v/>
      </c>
      <c r="M42" s="297"/>
      <c r="N42" s="314" t="str">
        <f ca="1">IF(AND('Mapa final'!$H$58="Muy Baja",'Mapa final'!$L$58="Leve"),CONCATENATE("R",'Mapa final'!$A$58),"")</f>
        <v/>
      </c>
      <c r="O42" s="293"/>
      <c r="P42" s="332" t="str">
        <f ca="1">IF(AND('Mapa final'!$H$46="Muy Baja",'Mapa final'!$L$46="Menor"),CONCATENATE("R",'Mapa final'!$A$46),"")</f>
        <v/>
      </c>
      <c r="Q42" s="297"/>
      <c r="R42" s="314" t="str">
        <f ca="1">IF(AND('Mapa final'!$H$52="Muy Baja",'Mapa final'!$L$52="Menor"),CONCATENATE("R",'Mapa final'!$A$52),"")</f>
        <v/>
      </c>
      <c r="S42" s="297"/>
      <c r="T42" s="314" t="str">
        <f ca="1">IF(AND('Mapa final'!$H$58="Muy Baja",'Mapa final'!$L$58="Menor"),CONCATENATE("R",'Mapa final'!$A$58),"")</f>
        <v/>
      </c>
      <c r="U42" s="293"/>
      <c r="V42" s="316" t="str">
        <f ca="1">IF(AND('Mapa final'!$H$46="Muy Baja",'Mapa final'!$L$46="Moderado"),CONCATENATE("R",'Mapa final'!$A$46),"")</f>
        <v/>
      </c>
      <c r="W42" s="297"/>
      <c r="X42" s="315" t="str">
        <f ca="1">IF(AND('Mapa final'!$H$52="Muy Baja",'Mapa final'!$L$52="Moderado"),CONCATENATE("R",'Mapa final'!$A$52),"")</f>
        <v/>
      </c>
      <c r="Y42" s="297"/>
      <c r="Z42" s="315" t="str">
        <f ca="1">IF(AND('Mapa final'!$H$58="Muy Baja",'Mapa final'!$L$58="Moderado"),CONCATENATE("R",'Mapa final'!$A$58),"")</f>
        <v/>
      </c>
      <c r="AA42" s="293"/>
      <c r="AB42" s="304" t="str">
        <f ca="1">IF(AND('Mapa final'!$H$46="Muy Baja",'Mapa final'!$L$46="Mayor"),CONCATENATE("R",'Mapa final'!$A$46),"")</f>
        <v/>
      </c>
      <c r="AC42" s="297"/>
      <c r="AD42" s="292" t="str">
        <f ca="1">IF(AND('Mapa final'!$H$52="Muy Baja",'Mapa final'!$L$52="Mayor"),CONCATENATE("R",'Mapa final'!$A$52),"")</f>
        <v/>
      </c>
      <c r="AE42" s="297"/>
      <c r="AF42" s="292" t="str">
        <f ca="1">IF(AND('Mapa final'!$H$58="Muy Baja",'Mapa final'!$L$58="Mayor"),CONCATENATE("R",'Mapa final'!$A$58),"")</f>
        <v/>
      </c>
      <c r="AG42" s="293"/>
      <c r="AH42" s="296" t="str">
        <f ca="1">IF(AND('Mapa final'!$H$46="Muy Baja",'Mapa final'!$L$46="Catastrófico"),CONCATENATE("R",'Mapa final'!$A$46),"")</f>
        <v/>
      </c>
      <c r="AI42" s="297"/>
      <c r="AJ42" s="300" t="str">
        <f ca="1">IF(AND('Mapa final'!$H$52="Muy Baja",'Mapa final'!$L$52="Catastrófico"),CONCATENATE("R",'Mapa final'!$A$52),"")</f>
        <v/>
      </c>
      <c r="AK42" s="297"/>
      <c r="AL42" s="300" t="str">
        <f ca="1">IF(AND('Mapa final'!$H$58="Muy Baja",'Mapa final'!$L$58="Catastrófico"),CONCATENATE("R",'Mapa final'!$A$58),"")</f>
        <v/>
      </c>
      <c r="AM42" s="293"/>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337"/>
      <c r="C43" s="242"/>
      <c r="D43" s="243"/>
      <c r="E43" s="254"/>
      <c r="F43" s="242"/>
      <c r="G43" s="242"/>
      <c r="H43" s="242"/>
      <c r="I43" s="243"/>
      <c r="J43" s="298"/>
      <c r="K43" s="299"/>
      <c r="L43" s="294"/>
      <c r="M43" s="299"/>
      <c r="N43" s="294"/>
      <c r="O43" s="295"/>
      <c r="P43" s="298"/>
      <c r="Q43" s="299"/>
      <c r="R43" s="294"/>
      <c r="S43" s="299"/>
      <c r="T43" s="294"/>
      <c r="U43" s="295"/>
      <c r="V43" s="298"/>
      <c r="W43" s="299"/>
      <c r="X43" s="294"/>
      <c r="Y43" s="299"/>
      <c r="Z43" s="294"/>
      <c r="AA43" s="295"/>
      <c r="AB43" s="298"/>
      <c r="AC43" s="299"/>
      <c r="AD43" s="294"/>
      <c r="AE43" s="299"/>
      <c r="AF43" s="294"/>
      <c r="AG43" s="295"/>
      <c r="AH43" s="298"/>
      <c r="AI43" s="299"/>
      <c r="AJ43" s="294"/>
      <c r="AK43" s="299"/>
      <c r="AL43" s="294"/>
      <c r="AM43" s="295"/>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337"/>
      <c r="C44" s="242"/>
      <c r="D44" s="243"/>
      <c r="E44" s="254"/>
      <c r="F44" s="242"/>
      <c r="G44" s="242"/>
      <c r="H44" s="242"/>
      <c r="I44" s="243"/>
      <c r="J44" s="332" t="str">
        <f ca="1">IF(AND('Mapa final'!$H$64="Muy Baja",'Mapa final'!$L$64="Leve"),CONCATENATE("R",'Mapa final'!$A$64),"")</f>
        <v/>
      </c>
      <c r="K44" s="297"/>
      <c r="L44" s="314" t="str">
        <f>IF(AND('Mapa final'!$H$70="Muy Baja",'Mapa final'!$L$70="Leve"),CONCATENATE("R",'Mapa final'!$A$70),"")</f>
        <v/>
      </c>
      <c r="M44" s="297"/>
      <c r="N44" s="314" t="str">
        <f>IF(AND('Mapa final'!$H$76="Muy Baja",'Mapa final'!$L$76="Leve"),CONCATENATE("R",'Mapa final'!$A$76),"")</f>
        <v/>
      </c>
      <c r="O44" s="293"/>
      <c r="P44" s="332" t="str">
        <f ca="1">IF(AND('Mapa final'!$H$64="Muy Baja",'Mapa final'!$L$64="Menor"),CONCATENATE("R",'Mapa final'!$A$64),"")</f>
        <v/>
      </c>
      <c r="Q44" s="297"/>
      <c r="R44" s="314" t="str">
        <f>IF(AND('Mapa final'!$H$70="Muy Baja",'Mapa final'!$L$70="Menor"),CONCATENATE("R",'Mapa final'!$A$70),"")</f>
        <v/>
      </c>
      <c r="S44" s="297"/>
      <c r="T44" s="314" t="str">
        <f>IF(AND('Mapa final'!$H$76="Muy Baja",'Mapa final'!$L$76="Menor"),CONCATENATE("R",'Mapa final'!$A$76),"")</f>
        <v/>
      </c>
      <c r="U44" s="293"/>
      <c r="V44" s="316" t="str">
        <f ca="1">IF(AND('Mapa final'!$H$64="Muy Baja",'Mapa final'!$L$64="Moderado"),CONCATENATE("R",'Mapa final'!$A$64),"")</f>
        <v/>
      </c>
      <c r="W44" s="297"/>
      <c r="X44" s="315" t="str">
        <f>IF(AND('Mapa final'!$H$70="Muy Baja",'Mapa final'!$L$70="Moderado"),CONCATENATE("R",'Mapa final'!$A$70),"")</f>
        <v/>
      </c>
      <c r="Y44" s="297"/>
      <c r="Z44" s="315" t="str">
        <f>IF(AND('Mapa final'!$H$76="Muy Baja",'Mapa final'!$L$76="Moderado"),CONCATENATE("R",'Mapa final'!$A$76),"")</f>
        <v/>
      </c>
      <c r="AA44" s="293"/>
      <c r="AB44" s="304" t="str">
        <f ca="1">IF(AND('Mapa final'!$H$64="Muy Baja",'Mapa final'!$L$64="Mayor"),CONCATENATE("R",'Mapa final'!$A$64),"")</f>
        <v/>
      </c>
      <c r="AC44" s="297"/>
      <c r="AD44" s="292" t="str">
        <f>IF(AND('Mapa final'!$H$70="Muy Baja",'Mapa final'!$L$70="Mayor"),CONCATENATE("R",'Mapa final'!$A$70),"")</f>
        <v/>
      </c>
      <c r="AE44" s="297"/>
      <c r="AF44" s="292" t="str">
        <f>IF(AND('Mapa final'!$H$76="Muy Baja",'Mapa final'!$L$76="Mayor"),CONCATENATE("R",'Mapa final'!$A$76),"")</f>
        <v/>
      </c>
      <c r="AG44" s="293"/>
      <c r="AH44" s="296" t="str">
        <f ca="1">IF(AND('Mapa final'!$H$64="Muy Baja",'Mapa final'!$L$64="Catastrófico"),CONCATENATE("R",'Mapa final'!$A$64),"")</f>
        <v/>
      </c>
      <c r="AI44" s="297"/>
      <c r="AJ44" s="300" t="str">
        <f>IF(AND('Mapa final'!$H$70="Muy Baja",'Mapa final'!$L$70="Catastrófico"),CONCATENATE("R",'Mapa final'!$A$70),"")</f>
        <v/>
      </c>
      <c r="AK44" s="297"/>
      <c r="AL44" s="300" t="str">
        <f>IF(AND('Mapa final'!$H$76="Muy Baja",'Mapa final'!$L$76="Catastrófico"),CONCATENATE("R",'Mapa final'!$A$76),"")</f>
        <v/>
      </c>
      <c r="AM44" s="293"/>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294"/>
      <c r="C45" s="339"/>
      <c r="D45" s="295"/>
      <c r="E45" s="306"/>
      <c r="F45" s="330"/>
      <c r="G45" s="330"/>
      <c r="H45" s="330"/>
      <c r="I45" s="309"/>
      <c r="J45" s="306"/>
      <c r="K45" s="307"/>
      <c r="L45" s="308"/>
      <c r="M45" s="307"/>
      <c r="N45" s="308"/>
      <c r="O45" s="309"/>
      <c r="P45" s="306"/>
      <c r="Q45" s="307"/>
      <c r="R45" s="308"/>
      <c r="S45" s="307"/>
      <c r="T45" s="308"/>
      <c r="U45" s="309"/>
      <c r="V45" s="306"/>
      <c r="W45" s="307"/>
      <c r="X45" s="308"/>
      <c r="Y45" s="307"/>
      <c r="Z45" s="308"/>
      <c r="AA45" s="309"/>
      <c r="AB45" s="306"/>
      <c r="AC45" s="307"/>
      <c r="AD45" s="308"/>
      <c r="AE45" s="307"/>
      <c r="AF45" s="308"/>
      <c r="AG45" s="309"/>
      <c r="AH45" s="306"/>
      <c r="AI45" s="307"/>
      <c r="AJ45" s="308"/>
      <c r="AK45" s="307"/>
      <c r="AL45" s="308"/>
      <c r="AM45" s="309"/>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328" t="s">
        <v>103</v>
      </c>
      <c r="K46" s="329"/>
      <c r="L46" s="329"/>
      <c r="M46" s="329"/>
      <c r="N46" s="329"/>
      <c r="O46" s="311"/>
      <c r="P46" s="328" t="s">
        <v>104</v>
      </c>
      <c r="Q46" s="329"/>
      <c r="R46" s="329"/>
      <c r="S46" s="329"/>
      <c r="T46" s="329"/>
      <c r="U46" s="311"/>
      <c r="V46" s="328" t="s">
        <v>105</v>
      </c>
      <c r="W46" s="329"/>
      <c r="X46" s="329"/>
      <c r="Y46" s="329"/>
      <c r="Z46" s="329"/>
      <c r="AA46" s="311"/>
      <c r="AB46" s="328" t="s">
        <v>106</v>
      </c>
      <c r="AC46" s="329"/>
      <c r="AD46" s="329"/>
      <c r="AE46" s="329"/>
      <c r="AF46" s="329"/>
      <c r="AG46" s="311"/>
      <c r="AH46" s="328" t="s">
        <v>107</v>
      </c>
      <c r="AI46" s="329"/>
      <c r="AJ46" s="329"/>
      <c r="AK46" s="329"/>
      <c r="AL46" s="329"/>
      <c r="AM46" s="311"/>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54"/>
      <c r="K47" s="242"/>
      <c r="L47" s="242"/>
      <c r="M47" s="242"/>
      <c r="N47" s="242"/>
      <c r="O47" s="243"/>
      <c r="P47" s="254"/>
      <c r="Q47" s="242"/>
      <c r="R47" s="242"/>
      <c r="S47" s="242"/>
      <c r="T47" s="242"/>
      <c r="U47" s="243"/>
      <c r="V47" s="254"/>
      <c r="W47" s="242"/>
      <c r="X47" s="242"/>
      <c r="Y47" s="242"/>
      <c r="Z47" s="242"/>
      <c r="AA47" s="243"/>
      <c r="AB47" s="254"/>
      <c r="AC47" s="242"/>
      <c r="AD47" s="242"/>
      <c r="AE47" s="242"/>
      <c r="AF47" s="242"/>
      <c r="AG47" s="243"/>
      <c r="AH47" s="254"/>
      <c r="AI47" s="242"/>
      <c r="AJ47" s="242"/>
      <c r="AK47" s="242"/>
      <c r="AL47" s="242"/>
      <c r="AM47" s="243"/>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54"/>
      <c r="K48" s="242"/>
      <c r="L48" s="242"/>
      <c r="M48" s="242"/>
      <c r="N48" s="242"/>
      <c r="O48" s="243"/>
      <c r="P48" s="254"/>
      <c r="Q48" s="242"/>
      <c r="R48" s="242"/>
      <c r="S48" s="242"/>
      <c r="T48" s="242"/>
      <c r="U48" s="243"/>
      <c r="V48" s="254"/>
      <c r="W48" s="242"/>
      <c r="X48" s="242"/>
      <c r="Y48" s="242"/>
      <c r="Z48" s="242"/>
      <c r="AA48" s="243"/>
      <c r="AB48" s="254"/>
      <c r="AC48" s="242"/>
      <c r="AD48" s="242"/>
      <c r="AE48" s="242"/>
      <c r="AF48" s="242"/>
      <c r="AG48" s="243"/>
      <c r="AH48" s="254"/>
      <c r="AI48" s="242"/>
      <c r="AJ48" s="242"/>
      <c r="AK48" s="242"/>
      <c r="AL48" s="242"/>
      <c r="AM48" s="243"/>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54"/>
      <c r="K49" s="242"/>
      <c r="L49" s="242"/>
      <c r="M49" s="242"/>
      <c r="N49" s="242"/>
      <c r="O49" s="243"/>
      <c r="P49" s="254"/>
      <c r="Q49" s="242"/>
      <c r="R49" s="242"/>
      <c r="S49" s="242"/>
      <c r="T49" s="242"/>
      <c r="U49" s="243"/>
      <c r="V49" s="254"/>
      <c r="W49" s="242"/>
      <c r="X49" s="242"/>
      <c r="Y49" s="242"/>
      <c r="Z49" s="242"/>
      <c r="AA49" s="243"/>
      <c r="AB49" s="254"/>
      <c r="AC49" s="242"/>
      <c r="AD49" s="242"/>
      <c r="AE49" s="242"/>
      <c r="AF49" s="242"/>
      <c r="AG49" s="243"/>
      <c r="AH49" s="254"/>
      <c r="AI49" s="242"/>
      <c r="AJ49" s="242"/>
      <c r="AK49" s="242"/>
      <c r="AL49" s="242"/>
      <c r="AM49" s="243"/>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54"/>
      <c r="K50" s="242"/>
      <c r="L50" s="242"/>
      <c r="M50" s="242"/>
      <c r="N50" s="242"/>
      <c r="O50" s="243"/>
      <c r="P50" s="254"/>
      <c r="Q50" s="242"/>
      <c r="R50" s="242"/>
      <c r="S50" s="242"/>
      <c r="T50" s="242"/>
      <c r="U50" s="243"/>
      <c r="V50" s="254"/>
      <c r="W50" s="242"/>
      <c r="X50" s="242"/>
      <c r="Y50" s="242"/>
      <c r="Z50" s="242"/>
      <c r="AA50" s="243"/>
      <c r="AB50" s="254"/>
      <c r="AC50" s="242"/>
      <c r="AD50" s="242"/>
      <c r="AE50" s="242"/>
      <c r="AF50" s="242"/>
      <c r="AG50" s="243"/>
      <c r="AH50" s="254"/>
      <c r="AI50" s="242"/>
      <c r="AJ50" s="242"/>
      <c r="AK50" s="242"/>
      <c r="AL50" s="242"/>
      <c r="AM50" s="243"/>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306"/>
      <c r="K51" s="330"/>
      <c r="L51" s="330"/>
      <c r="M51" s="330"/>
      <c r="N51" s="330"/>
      <c r="O51" s="309"/>
      <c r="P51" s="306"/>
      <c r="Q51" s="330"/>
      <c r="R51" s="330"/>
      <c r="S51" s="330"/>
      <c r="T51" s="330"/>
      <c r="U51" s="309"/>
      <c r="V51" s="306"/>
      <c r="W51" s="330"/>
      <c r="X51" s="330"/>
      <c r="Y51" s="330"/>
      <c r="Z51" s="330"/>
      <c r="AA51" s="309"/>
      <c r="AB51" s="306"/>
      <c r="AC51" s="330"/>
      <c r="AD51" s="330"/>
      <c r="AE51" s="330"/>
      <c r="AF51" s="330"/>
      <c r="AG51" s="309"/>
      <c r="AH51" s="306"/>
      <c r="AI51" s="330"/>
      <c r="AJ51" s="330"/>
      <c r="AK51" s="330"/>
      <c r="AL51" s="330"/>
      <c r="AM51" s="309"/>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1"/>
      <c r="AV53" s="1"/>
      <c r="AW53" s="1"/>
      <c r="AX53" s="1"/>
      <c r="AY53" s="1"/>
      <c r="AZ53" s="1"/>
      <c r="BA53" s="1"/>
      <c r="BB53" s="1"/>
      <c r="BC53" s="1"/>
      <c r="BD53" s="1"/>
      <c r="BE53" s="1"/>
      <c r="BF53" s="1"/>
      <c r="BG53" s="1"/>
      <c r="BH53" s="1"/>
      <c r="BI53" s="1"/>
    </row>
    <row r="54" spans="1:61" ht="15" customHeight="1" x14ac:dyDescent="0.3">
      <c r="A54" s="1"/>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zoomScale="50" zoomScaleNormal="50"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46" t="s">
        <v>108</v>
      </c>
      <c r="C2" s="242"/>
      <c r="D2" s="242"/>
      <c r="E2" s="242"/>
      <c r="F2" s="242"/>
      <c r="G2" s="242"/>
      <c r="H2" s="242"/>
      <c r="I2" s="242"/>
      <c r="J2" s="335" t="s">
        <v>15</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297"/>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42"/>
      <c r="C3" s="242"/>
      <c r="D3" s="242"/>
      <c r="E3" s="242"/>
      <c r="F3" s="242"/>
      <c r="G3" s="242"/>
      <c r="H3" s="242"/>
      <c r="I3" s="242"/>
      <c r="J3" s="337"/>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338"/>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42"/>
      <c r="C4" s="242"/>
      <c r="D4" s="242"/>
      <c r="E4" s="242"/>
      <c r="F4" s="242"/>
      <c r="G4" s="242"/>
      <c r="H4" s="242"/>
      <c r="I4" s="242"/>
      <c r="J4" s="294"/>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299"/>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40" t="s">
        <v>93</v>
      </c>
      <c r="C6" s="336"/>
      <c r="D6" s="293"/>
      <c r="E6" s="345" t="s">
        <v>94</v>
      </c>
      <c r="F6" s="329"/>
      <c r="G6" s="329"/>
      <c r="H6" s="329"/>
      <c r="I6" s="311"/>
      <c r="J6" s="26" t="str">
        <f>IF(AND('Mapa final'!$Y$10="Muy Alta",'Mapa final'!$AA$10="Leve"),CONCATENATE("R1C",'Mapa final'!$O$10),"")</f>
        <v/>
      </c>
      <c r="K6" s="27" t="str">
        <f>IF(AND('Mapa final'!$Y$11="Muy Alta",'Mapa final'!$AA$11="Leve"),CONCATENATE("R1C",'Mapa final'!$O$11),"")</f>
        <v/>
      </c>
      <c r="L6" s="27" t="str">
        <f>IF(AND('Mapa final'!$Y$12="Muy Alta",'Mapa final'!$AA$12="Leve"),CONCATENATE("R1C",'Mapa final'!$O$12),"")</f>
        <v/>
      </c>
      <c r="M6" s="27" t="str">
        <f>IF(AND('Mapa final'!$Y$13="Muy Alta",'Mapa final'!$AA$13="Leve"),CONCATENATE("R1C",'Mapa final'!$O$13),"")</f>
        <v/>
      </c>
      <c r="N6" s="27" t="str">
        <f>IF(AND('Mapa final'!$Y$14="Muy Alta",'Mapa final'!$AA$14="Leve"),CONCATENATE("R1C",'Mapa final'!$O$14),"")</f>
        <v/>
      </c>
      <c r="O6" s="28" t="str">
        <f>IF(AND('Mapa final'!$Y$15="Muy Alta",'Mapa final'!$AA$15="Leve"),CONCATENATE("R1C",'Mapa final'!$O$15),"")</f>
        <v/>
      </c>
      <c r="P6" s="26" t="str">
        <f>IF(AND('Mapa final'!$Y$10="Muy Alta",'Mapa final'!$AA$10="Menor"),CONCATENATE("R1C",'Mapa final'!$O$10),"")</f>
        <v/>
      </c>
      <c r="Q6" s="27" t="str">
        <f>IF(AND('Mapa final'!$Y$11="Muy Alta",'Mapa final'!$AA$11="Menor"),CONCATENATE("R1C",'Mapa final'!$O$11),"")</f>
        <v/>
      </c>
      <c r="R6" s="27" t="str">
        <f>IF(AND('Mapa final'!$Y$12="Muy Alta",'Mapa final'!$AA$12="Menor"),CONCATENATE("R1C",'Mapa final'!$O$12),"")</f>
        <v/>
      </c>
      <c r="S6" s="27" t="str">
        <f>IF(AND('Mapa final'!$Y$13="Muy Alta",'Mapa final'!$AA$13="Menor"),CONCATENATE("R1C",'Mapa final'!$O$13),"")</f>
        <v/>
      </c>
      <c r="T6" s="27" t="str">
        <f>IF(AND('Mapa final'!$Y$14="Muy Alta",'Mapa final'!$AA$14="Menor"),CONCATENATE("R1C",'Mapa final'!$O$14),"")</f>
        <v/>
      </c>
      <c r="U6" s="28" t="str">
        <f>IF(AND('Mapa final'!$Y$15="Muy Alta",'Mapa final'!$AA$15="Menor"),CONCATENATE("R1C",'Mapa final'!$O$15),"")</f>
        <v/>
      </c>
      <c r="V6" s="26" t="str">
        <f>IF(AND('Mapa final'!$Y$10="Muy Alta",'Mapa final'!$AA$10="Moderado"),CONCATENATE("R1C",'Mapa final'!$O$10),"")</f>
        <v/>
      </c>
      <c r="W6" s="27" t="str">
        <f>IF(AND('Mapa final'!$Y$11="Muy Alta",'Mapa final'!$AA$11="Moderado"),CONCATENATE("R1C",'Mapa final'!$O$11),"")</f>
        <v/>
      </c>
      <c r="X6" s="27" t="str">
        <f>IF(AND('Mapa final'!$Y$12="Muy Alta",'Mapa final'!$AA$12="Moderado"),CONCATENATE("R1C",'Mapa final'!$O$12),"")</f>
        <v/>
      </c>
      <c r="Y6" s="27" t="str">
        <f>IF(AND('Mapa final'!$Y$13="Muy Alta",'Mapa final'!$AA$13="Moderado"),CONCATENATE("R1C",'Mapa final'!$O$13),"")</f>
        <v/>
      </c>
      <c r="Z6" s="27" t="str">
        <f>IF(AND('Mapa final'!$Y$14="Muy Alta",'Mapa final'!$AA$14="Moderado"),CONCATENATE("R1C",'Mapa final'!$O$14),"")</f>
        <v/>
      </c>
      <c r="AA6" s="28" t="str">
        <f>IF(AND('Mapa final'!$Y$15="Muy Alta",'Mapa final'!$AA$15="Moderado"),CONCATENATE("R1C",'Mapa final'!$O$15),"")</f>
        <v/>
      </c>
      <c r="AB6" s="26" t="str">
        <f>IF(AND('Mapa final'!$Y$10="Muy Alta",'Mapa final'!$AA$10="Mayor"),CONCATENATE("R1C",'Mapa final'!$O$10),"")</f>
        <v/>
      </c>
      <c r="AC6" s="27" t="str">
        <f>IF(AND('Mapa final'!$Y$11="Muy Alta",'Mapa final'!$AA$11="Mayor"),CONCATENATE("R1C",'Mapa final'!$O$11),"")</f>
        <v/>
      </c>
      <c r="AD6" s="27" t="str">
        <f>IF(AND('Mapa final'!$Y$12="Muy Alta",'Mapa final'!$AA$12="Mayor"),CONCATENATE("R1C",'Mapa final'!$O$12),"")</f>
        <v/>
      </c>
      <c r="AE6" s="27" t="str">
        <f>IF(AND('Mapa final'!$Y$13="Muy Alta",'Mapa final'!$AA$13="Mayor"),CONCATENATE("R1C",'Mapa final'!$O$13),"")</f>
        <v/>
      </c>
      <c r="AF6" s="27" t="str">
        <f>IF(AND('Mapa final'!$Y$14="Muy Alta",'Mapa final'!$AA$14="Mayor"),CONCATENATE("R1C",'Mapa final'!$O$14),"")</f>
        <v/>
      </c>
      <c r="AG6" s="28" t="str">
        <f>IF(AND('Mapa final'!$Y$15="Muy Alta",'Mapa final'!$AA$15="Mayor"),CONCATENATE("R1C",'Mapa final'!$O$15),"")</f>
        <v/>
      </c>
      <c r="AH6" s="29" t="str">
        <f>IF(AND('Mapa final'!$Y$10="Muy Alta",'Mapa final'!$AA$10="Catastrófico"),CONCATENATE("R1C",'Mapa final'!$O$10),"")</f>
        <v/>
      </c>
      <c r="AI6" s="30" t="str">
        <f>IF(AND('Mapa final'!$Y$11="Muy Alta",'Mapa final'!$AA$11="Catastrófico"),CONCATENATE("R1C",'Mapa final'!$O$11),"")</f>
        <v/>
      </c>
      <c r="AJ6" s="30" t="str">
        <f>IF(AND('Mapa final'!$Y$12="Muy Alta",'Mapa final'!$AA$12="Catastrófico"),CONCATENATE("R1C",'Mapa final'!$O$12),"")</f>
        <v/>
      </c>
      <c r="AK6" s="30" t="str">
        <f>IF(AND('Mapa final'!$Y$13="Muy Alta",'Mapa final'!$AA$13="Catastrófico"),CONCATENATE("R1C",'Mapa final'!$O$13),"")</f>
        <v/>
      </c>
      <c r="AL6" s="30" t="str">
        <f>IF(AND('Mapa final'!$Y$14="Muy Alta",'Mapa final'!$AA$14="Catastrófico"),CONCATENATE("R1C",'Mapa final'!$O$14),"")</f>
        <v/>
      </c>
      <c r="AM6" s="31" t="str">
        <f>IF(AND('Mapa final'!$Y$15="Muy Alta",'Mapa final'!$AA$15="Catastrófico"),CONCATENATE("R1C",'Mapa final'!$O$15),"")</f>
        <v/>
      </c>
      <c r="AN6" s="1"/>
      <c r="AO6" s="343" t="s">
        <v>95</v>
      </c>
      <c r="AP6" s="318"/>
      <c r="AQ6" s="318"/>
      <c r="AR6" s="318"/>
      <c r="AS6" s="318"/>
      <c r="AT6" s="319"/>
      <c r="AU6" s="1"/>
      <c r="AV6" s="1"/>
      <c r="AW6" s="1"/>
      <c r="AX6" s="1"/>
      <c r="AY6" s="1"/>
      <c r="AZ6" s="1"/>
      <c r="BA6" s="1"/>
      <c r="BB6" s="1"/>
      <c r="BC6" s="1"/>
      <c r="BD6" s="1"/>
      <c r="BE6" s="1"/>
      <c r="BF6" s="1"/>
      <c r="BG6" s="1"/>
      <c r="BH6" s="1"/>
      <c r="BI6" s="1"/>
    </row>
    <row r="7" spans="1:61" ht="15" customHeight="1" x14ac:dyDescent="0.3">
      <c r="A7" s="1"/>
      <c r="B7" s="337"/>
      <c r="C7" s="242"/>
      <c r="D7" s="243"/>
      <c r="E7" s="254"/>
      <c r="F7" s="242"/>
      <c r="G7" s="242"/>
      <c r="H7" s="242"/>
      <c r="I7" s="243"/>
      <c r="J7" s="32" t="str">
        <f>IF(AND('Mapa final'!$Y$16="Muy Alta",'Mapa final'!$AA$16="Leve"),CONCATENATE("R2C",'Mapa final'!$O$16),"")</f>
        <v/>
      </c>
      <c r="K7" s="33" t="str">
        <f>IF(AND('Mapa final'!$Y$17="Muy Alta",'Mapa final'!$AA$17="Leve"),CONCATENATE("R2C",'Mapa final'!$O$17),"")</f>
        <v/>
      </c>
      <c r="L7" s="33" t="str">
        <f>IF(AND('Mapa final'!$Y$18="Muy Alta",'Mapa final'!$AA$18="Leve"),CONCATENATE("R2C",'Mapa final'!$O$18),"")</f>
        <v/>
      </c>
      <c r="M7" s="33" t="str">
        <f>IF(AND('Mapa final'!$Y$19="Muy Alta",'Mapa final'!$AA$19="Leve"),CONCATENATE("R2C",'Mapa final'!$O$19),"")</f>
        <v/>
      </c>
      <c r="N7" s="33" t="str">
        <f>IF(AND('Mapa final'!$Y$20="Muy Alta",'Mapa final'!$AA$20="Leve"),CONCATENATE("R2C",'Mapa final'!$O$20),"")</f>
        <v/>
      </c>
      <c r="O7" s="34" t="str">
        <f>IF(AND('Mapa final'!$Y$21="Muy Alta",'Mapa final'!$AA$21="Leve"),CONCATENATE("R2C",'Mapa final'!$O$21),"")</f>
        <v/>
      </c>
      <c r="P7" s="32" t="str">
        <f>IF(AND('Mapa final'!$Y$16="Muy Alta",'Mapa final'!$AA$16="Menor"),CONCATENATE("R2C",'Mapa final'!$O$16),"")</f>
        <v/>
      </c>
      <c r="Q7" s="33" t="str">
        <f>IF(AND('Mapa final'!$Y$17="Muy Alta",'Mapa final'!$AA$17="Menor"),CONCATENATE("R2C",'Mapa final'!$O$17),"")</f>
        <v/>
      </c>
      <c r="R7" s="33" t="str">
        <f>IF(AND('Mapa final'!$Y$18="Muy Alta",'Mapa final'!$AA$18="Menor"),CONCATENATE("R2C",'Mapa final'!$O$18),"")</f>
        <v/>
      </c>
      <c r="S7" s="33" t="str">
        <f>IF(AND('Mapa final'!$Y$19="Muy Alta",'Mapa final'!$AA$19="Menor"),CONCATENATE("R2C",'Mapa final'!$O$19),"")</f>
        <v/>
      </c>
      <c r="T7" s="33" t="str">
        <f>IF(AND('Mapa final'!$Y$20="Muy Alta",'Mapa final'!$AA$20="Menor"),CONCATENATE("R2C",'Mapa final'!$O$20),"")</f>
        <v/>
      </c>
      <c r="U7" s="34" t="str">
        <f>IF(AND('Mapa final'!$Y$21="Muy Alta",'Mapa final'!$AA$21="Menor"),CONCATENATE("R2C",'Mapa final'!$O$21),"")</f>
        <v/>
      </c>
      <c r="V7" s="32" t="str">
        <f>IF(AND('Mapa final'!$Y$16="Muy Alta",'Mapa final'!$AA$16="Moderado"),CONCATENATE("R2C",'Mapa final'!$O$16),"")</f>
        <v/>
      </c>
      <c r="W7" s="33" t="str">
        <f>IF(AND('Mapa final'!$Y$17="Muy Alta",'Mapa final'!$AA$17="Moderado"),CONCATENATE("R2C",'Mapa final'!$O$17),"")</f>
        <v/>
      </c>
      <c r="X7" s="33" t="str">
        <f>IF(AND('Mapa final'!$Y$18="Muy Alta",'Mapa final'!$AA$18="Moderado"),CONCATENATE("R2C",'Mapa final'!$O$18),"")</f>
        <v/>
      </c>
      <c r="Y7" s="33" t="str">
        <f>IF(AND('Mapa final'!$Y$19="Muy Alta",'Mapa final'!$AA$19="Moderado"),CONCATENATE("R2C",'Mapa final'!$O$19),"")</f>
        <v/>
      </c>
      <c r="Z7" s="33" t="str">
        <f>IF(AND('Mapa final'!$Y$20="Muy Alta",'Mapa final'!$AA$20="Moderado"),CONCATENATE("R2C",'Mapa final'!$O$20),"")</f>
        <v/>
      </c>
      <c r="AA7" s="34" t="str">
        <f>IF(AND('Mapa final'!$Y$21="Muy Alta",'Mapa final'!$AA$21="Moderado"),CONCATENATE("R2C",'Mapa final'!$O$21),"")</f>
        <v/>
      </c>
      <c r="AB7" s="32" t="str">
        <f>IF(AND('Mapa final'!$Y$16="Muy Alta",'Mapa final'!$AA$16="Mayor"),CONCATENATE("R2C",'Mapa final'!$O$16),"")</f>
        <v/>
      </c>
      <c r="AC7" s="33" t="str">
        <f>IF(AND('Mapa final'!$Y$17="Muy Alta",'Mapa final'!$AA$17="Mayor"),CONCATENATE("R2C",'Mapa final'!$O$17),"")</f>
        <v/>
      </c>
      <c r="AD7" s="33" t="str">
        <f>IF(AND('Mapa final'!$Y$18="Muy Alta",'Mapa final'!$AA$18="Mayor"),CONCATENATE("R2C",'Mapa final'!$O$18),"")</f>
        <v/>
      </c>
      <c r="AE7" s="33" t="str">
        <f>IF(AND('Mapa final'!$Y$19="Muy Alta",'Mapa final'!$AA$19="Mayor"),CONCATENATE("R2C",'Mapa final'!$O$19),"")</f>
        <v/>
      </c>
      <c r="AF7" s="33" t="str">
        <f>IF(AND('Mapa final'!$Y$20="Muy Alta",'Mapa final'!$AA$20="Mayor"),CONCATENATE("R2C",'Mapa final'!$O$20),"")</f>
        <v/>
      </c>
      <c r="AG7" s="34" t="str">
        <f>IF(AND('Mapa final'!$Y$21="Muy Alta",'Mapa final'!$AA$21="Mayor"),CONCATENATE("R2C",'Mapa final'!$O$21),"")</f>
        <v/>
      </c>
      <c r="AH7" s="35" t="str">
        <f>IF(AND('Mapa final'!$Y$16="Muy Alta",'Mapa final'!$AA$16="Catastrófico"),CONCATENATE("R2C",'Mapa final'!$O$16),"")</f>
        <v/>
      </c>
      <c r="AI7" s="36" t="str">
        <f>IF(AND('Mapa final'!$Y$17="Muy Alta",'Mapa final'!$AA$17="Catastrófico"),CONCATENATE("R2C",'Mapa final'!$O$17),"")</f>
        <v/>
      </c>
      <c r="AJ7" s="36" t="str">
        <f>IF(AND('Mapa final'!$Y$18="Muy Alta",'Mapa final'!$AA$18="Catastrófico"),CONCATENATE("R2C",'Mapa final'!$O$18),"")</f>
        <v/>
      </c>
      <c r="AK7" s="36" t="str">
        <f>IF(AND('Mapa final'!$Y$19="Muy Alta",'Mapa final'!$AA$19="Catastrófico"),CONCATENATE("R2C",'Mapa final'!$O$19),"")</f>
        <v/>
      </c>
      <c r="AL7" s="36" t="str">
        <f>IF(AND('Mapa final'!$Y$20="Muy Alta",'Mapa final'!$AA$20="Catastrófico"),CONCATENATE("R2C",'Mapa final'!$O$20),"")</f>
        <v/>
      </c>
      <c r="AM7" s="37" t="str">
        <f>IF(AND('Mapa final'!$Y$21="Muy Alta",'Mapa final'!$AA$21="Catastrófico"),CONCATENATE("R2C",'Mapa final'!$O$21),"")</f>
        <v/>
      </c>
      <c r="AN7" s="1"/>
      <c r="AO7" s="320"/>
      <c r="AP7" s="242"/>
      <c r="AQ7" s="242"/>
      <c r="AR7" s="242"/>
      <c r="AS7" s="242"/>
      <c r="AT7" s="321"/>
      <c r="AU7" s="1"/>
      <c r="AV7" s="1"/>
      <c r="AW7" s="1"/>
      <c r="AX7" s="1"/>
      <c r="AY7" s="1"/>
      <c r="AZ7" s="1"/>
      <c r="BA7" s="1"/>
      <c r="BB7" s="1"/>
      <c r="BC7" s="1"/>
      <c r="BD7" s="1"/>
      <c r="BE7" s="1"/>
      <c r="BF7" s="1"/>
      <c r="BG7" s="1"/>
      <c r="BH7" s="1"/>
      <c r="BI7" s="1"/>
    </row>
    <row r="8" spans="1:61" ht="15" customHeight="1" x14ac:dyDescent="0.3">
      <c r="A8" s="1"/>
      <c r="B8" s="337"/>
      <c r="C8" s="242"/>
      <c r="D8" s="243"/>
      <c r="E8" s="254"/>
      <c r="F8" s="242"/>
      <c r="G8" s="242"/>
      <c r="H8" s="242"/>
      <c r="I8" s="243"/>
      <c r="J8" s="32" t="str">
        <f>IF(AND('Mapa final'!$Y$22="Muy Alta",'Mapa final'!$AA$22="Leve"),CONCATENATE("R3C",'Mapa final'!$O$22),"")</f>
        <v/>
      </c>
      <c r="K8" s="33" t="str">
        <f>IF(AND('Mapa final'!$Y$23="Muy Alta",'Mapa final'!$AA$23="Leve"),CONCATENATE("R3C",'Mapa final'!$O$23),"")</f>
        <v/>
      </c>
      <c r="L8" s="33" t="str">
        <f>IF(AND('Mapa final'!$Y$24="Muy Alta",'Mapa final'!$AA$24="Leve"),CONCATENATE("R3C",'Mapa final'!$O$24),"")</f>
        <v/>
      </c>
      <c r="M8" s="33" t="str">
        <f>IF(AND('Mapa final'!$Y$25="Muy Alta",'Mapa final'!$AA$25="Leve"),CONCATENATE("R3C",'Mapa final'!$O$25),"")</f>
        <v/>
      </c>
      <c r="N8" s="33" t="str">
        <f>IF(AND('Mapa final'!$Y$26="Muy Alta",'Mapa final'!$AA$26="Leve"),CONCATENATE("R3C",'Mapa final'!$O$26),"")</f>
        <v/>
      </c>
      <c r="O8" s="34" t="str">
        <f>IF(AND('Mapa final'!$Y$27="Muy Alta",'Mapa final'!$AA$27="Leve"),CONCATENATE("R3C",'Mapa final'!$O$27),"")</f>
        <v/>
      </c>
      <c r="P8" s="32" t="str">
        <f>IF(AND('Mapa final'!$Y$22="Muy Alta",'Mapa final'!$AA$22="Menor"),CONCATENATE("R3C",'Mapa final'!$O$22),"")</f>
        <v/>
      </c>
      <c r="Q8" s="33" t="str">
        <f>IF(AND('Mapa final'!$Y$23="Muy Alta",'Mapa final'!$AA$23="Menor"),CONCATENATE("R3C",'Mapa final'!$O$23),"")</f>
        <v/>
      </c>
      <c r="R8" s="33" t="str">
        <f>IF(AND('Mapa final'!$Y$24="Muy Alta",'Mapa final'!$AA$24="Menor"),CONCATENATE("R3C",'Mapa final'!$O$24),"")</f>
        <v/>
      </c>
      <c r="S8" s="33" t="str">
        <f>IF(AND('Mapa final'!$Y$25="Muy Alta",'Mapa final'!$AA$25="Menor"),CONCATENATE("R3C",'Mapa final'!$O$25),"")</f>
        <v/>
      </c>
      <c r="T8" s="33" t="str">
        <f>IF(AND('Mapa final'!$Y$26="Muy Alta",'Mapa final'!$AA$26="Menor"),CONCATENATE("R3C",'Mapa final'!$O$26),"")</f>
        <v/>
      </c>
      <c r="U8" s="34" t="str">
        <f>IF(AND('Mapa final'!$Y$27="Muy Alta",'Mapa final'!$AA$27="Menor"),CONCATENATE("R3C",'Mapa final'!$O$27),"")</f>
        <v/>
      </c>
      <c r="V8" s="32" t="str">
        <f>IF(AND('Mapa final'!$Y$22="Muy Alta",'Mapa final'!$AA$22="Moderado"),CONCATENATE("R3C",'Mapa final'!$O$22),"")</f>
        <v/>
      </c>
      <c r="W8" s="33" t="str">
        <f>IF(AND('Mapa final'!$Y$23="Muy Alta",'Mapa final'!$AA$23="Moderado"),CONCATENATE("R3C",'Mapa final'!$O$23),"")</f>
        <v/>
      </c>
      <c r="X8" s="33" t="str">
        <f>IF(AND('Mapa final'!$Y$24="Muy Alta",'Mapa final'!$AA$24="Moderado"),CONCATENATE("R3C",'Mapa final'!$O$24),"")</f>
        <v/>
      </c>
      <c r="Y8" s="33" t="str">
        <f>IF(AND('Mapa final'!$Y$25="Muy Alta",'Mapa final'!$AA$25="Moderado"),CONCATENATE("R3C",'Mapa final'!$O$25),"")</f>
        <v/>
      </c>
      <c r="Z8" s="33" t="str">
        <f>IF(AND('Mapa final'!$Y$26="Muy Alta",'Mapa final'!$AA$26="Moderado"),CONCATENATE("R3C",'Mapa final'!$O$26),"")</f>
        <v/>
      </c>
      <c r="AA8" s="34" t="str">
        <f>IF(AND('Mapa final'!$Y$27="Muy Alta",'Mapa final'!$AA$27="Moderado"),CONCATENATE("R3C",'Mapa final'!$O$27),"")</f>
        <v/>
      </c>
      <c r="AB8" s="32" t="str">
        <f>IF(AND('Mapa final'!$Y$22="Muy Alta",'Mapa final'!$AA$22="Mayor"),CONCATENATE("R3C",'Mapa final'!$O$22),"")</f>
        <v/>
      </c>
      <c r="AC8" s="33" t="str">
        <f>IF(AND('Mapa final'!$Y$23="Muy Alta",'Mapa final'!$AA$23="Mayor"),CONCATENATE("R3C",'Mapa final'!$O$23),"")</f>
        <v/>
      </c>
      <c r="AD8" s="33" t="str">
        <f>IF(AND('Mapa final'!$Y$24="Muy Alta",'Mapa final'!$AA$24="Mayor"),CONCATENATE("R3C",'Mapa final'!$O$24),"")</f>
        <v/>
      </c>
      <c r="AE8" s="33" t="str">
        <f>IF(AND('Mapa final'!$Y$25="Muy Alta",'Mapa final'!$AA$25="Mayor"),CONCATENATE("R3C",'Mapa final'!$O$25),"")</f>
        <v/>
      </c>
      <c r="AF8" s="33" t="str">
        <f>IF(AND('Mapa final'!$Y$26="Muy Alta",'Mapa final'!$AA$26="Mayor"),CONCATENATE("R3C",'Mapa final'!$O$26),"")</f>
        <v/>
      </c>
      <c r="AG8" s="34" t="str">
        <f>IF(AND('Mapa final'!$Y$27="Muy Alta",'Mapa final'!$AA$27="Mayor"),CONCATENATE("R3C",'Mapa final'!$O$27),"")</f>
        <v/>
      </c>
      <c r="AH8" s="35" t="str">
        <f>IF(AND('Mapa final'!$Y$22="Muy Alta",'Mapa final'!$AA$22="Catastrófico"),CONCATENATE("R3C",'Mapa final'!$O$22),"")</f>
        <v/>
      </c>
      <c r="AI8" s="36" t="str">
        <f>IF(AND('Mapa final'!$Y$23="Muy Alta",'Mapa final'!$AA$23="Catastrófico"),CONCATENATE("R3C",'Mapa final'!$O$23),"")</f>
        <v/>
      </c>
      <c r="AJ8" s="36" t="str">
        <f>IF(AND('Mapa final'!$Y$24="Muy Alta",'Mapa final'!$AA$24="Catastrófico"),CONCATENATE("R3C",'Mapa final'!$O$24),"")</f>
        <v/>
      </c>
      <c r="AK8" s="36" t="str">
        <f>IF(AND('Mapa final'!$Y$25="Muy Alta",'Mapa final'!$AA$25="Catastrófico"),CONCATENATE("R3C",'Mapa final'!$O$25),"")</f>
        <v/>
      </c>
      <c r="AL8" s="36" t="str">
        <f>IF(AND('Mapa final'!$Y$26="Muy Alta",'Mapa final'!$AA$26="Catastrófico"),CONCATENATE("R3C",'Mapa final'!$O$26),"")</f>
        <v/>
      </c>
      <c r="AM8" s="37" t="str">
        <f>IF(AND('Mapa final'!$Y$27="Muy Alta",'Mapa final'!$AA$27="Catastrófico"),CONCATENATE("R3C",'Mapa final'!$O$27),"")</f>
        <v/>
      </c>
      <c r="AN8" s="1"/>
      <c r="AO8" s="320"/>
      <c r="AP8" s="242"/>
      <c r="AQ8" s="242"/>
      <c r="AR8" s="242"/>
      <c r="AS8" s="242"/>
      <c r="AT8" s="321"/>
      <c r="AU8" s="1"/>
      <c r="AV8" s="1"/>
      <c r="AW8" s="1"/>
      <c r="AX8" s="1"/>
      <c r="AY8" s="1"/>
      <c r="AZ8" s="1"/>
      <c r="BA8" s="1"/>
      <c r="BB8" s="1"/>
      <c r="BC8" s="1"/>
      <c r="BD8" s="1"/>
      <c r="BE8" s="1"/>
      <c r="BF8" s="1"/>
      <c r="BG8" s="1"/>
      <c r="BH8" s="1"/>
      <c r="BI8" s="1"/>
    </row>
    <row r="9" spans="1:61" ht="15" customHeight="1" x14ac:dyDescent="0.3">
      <c r="A9" s="1"/>
      <c r="B9" s="337"/>
      <c r="C9" s="242"/>
      <c r="D9" s="243"/>
      <c r="E9" s="254"/>
      <c r="F9" s="242"/>
      <c r="G9" s="242"/>
      <c r="H9" s="242"/>
      <c r="I9" s="243"/>
      <c r="J9" s="32" t="str">
        <f>IF(AND('Mapa final'!$Y$28="Muy Alta",'Mapa final'!$AA$28="Leve"),CONCATENATE("R4C",'Mapa final'!$O$28),"")</f>
        <v/>
      </c>
      <c r="K9" s="33" t="str">
        <f>IF(AND('Mapa final'!$Y$29="Muy Alta",'Mapa final'!$AA$29="Leve"),CONCATENATE("R4C",'Mapa final'!$O$29),"")</f>
        <v/>
      </c>
      <c r="L9" s="33" t="str">
        <f>IF(AND('Mapa final'!$Y$30="Muy Alta",'Mapa final'!$AA$30="Leve"),CONCATENATE("R4C",'Mapa final'!$O$30),"")</f>
        <v/>
      </c>
      <c r="M9" s="33" t="str">
        <f>IF(AND('Mapa final'!$Y$31="Muy Alta",'Mapa final'!$AA$31="Leve"),CONCATENATE("R4C",'Mapa final'!$O$31),"")</f>
        <v/>
      </c>
      <c r="N9" s="33" t="str">
        <f>IF(AND('Mapa final'!$Y$32="Muy Alta",'Mapa final'!$AA$32="Leve"),CONCATENATE("R4C",'Mapa final'!$O$32),"")</f>
        <v/>
      </c>
      <c r="O9" s="34" t="str">
        <f>IF(AND('Mapa final'!$Y$33="Muy Alta",'Mapa final'!$AA$33="Leve"),CONCATENATE("R4C",'Mapa final'!$O$33),"")</f>
        <v/>
      </c>
      <c r="P9" s="32" t="str">
        <f>IF(AND('Mapa final'!$Y$28="Muy Alta",'Mapa final'!$AA$28="Menor"),CONCATENATE("R4C",'Mapa final'!$O$28),"")</f>
        <v/>
      </c>
      <c r="Q9" s="33" t="str">
        <f>IF(AND('Mapa final'!$Y$29="Muy Alta",'Mapa final'!$AA$29="Menor"),CONCATENATE("R4C",'Mapa final'!$O$29),"")</f>
        <v/>
      </c>
      <c r="R9" s="33" t="str">
        <f>IF(AND('Mapa final'!$Y$30="Muy Alta",'Mapa final'!$AA$30="Menor"),CONCATENATE("R4C",'Mapa final'!$O$30),"")</f>
        <v/>
      </c>
      <c r="S9" s="33" t="str">
        <f>IF(AND('Mapa final'!$Y$31="Muy Alta",'Mapa final'!$AA$31="Menor"),CONCATENATE("R4C",'Mapa final'!$O$31),"")</f>
        <v/>
      </c>
      <c r="T9" s="33" t="str">
        <f>IF(AND('Mapa final'!$Y$32="Muy Alta",'Mapa final'!$AA$32="Menor"),CONCATENATE("R4C",'Mapa final'!$O$32),"")</f>
        <v/>
      </c>
      <c r="U9" s="34" t="str">
        <f>IF(AND('Mapa final'!$Y$33="Muy Alta",'Mapa final'!$AA$33="Menor"),CONCATENATE("R4C",'Mapa final'!$O$33),"")</f>
        <v/>
      </c>
      <c r="V9" s="32" t="str">
        <f>IF(AND('Mapa final'!$Y$28="Muy Alta",'Mapa final'!$AA$28="Moderado"),CONCATENATE("R4C",'Mapa final'!$O$28),"")</f>
        <v/>
      </c>
      <c r="W9" s="33" t="str">
        <f>IF(AND('Mapa final'!$Y$29="Muy Alta",'Mapa final'!$AA$29="Moderado"),CONCATENATE("R4C",'Mapa final'!$O$29),"")</f>
        <v/>
      </c>
      <c r="X9" s="33" t="str">
        <f>IF(AND('Mapa final'!$Y$30="Muy Alta",'Mapa final'!$AA$30="Moderado"),CONCATENATE("R4C",'Mapa final'!$O$30),"")</f>
        <v/>
      </c>
      <c r="Y9" s="33" t="str">
        <f>IF(AND('Mapa final'!$Y$31="Muy Alta",'Mapa final'!$AA$31="Moderado"),CONCATENATE("R4C",'Mapa final'!$O$31),"")</f>
        <v/>
      </c>
      <c r="Z9" s="33" t="str">
        <f>IF(AND('Mapa final'!$Y$32="Muy Alta",'Mapa final'!$AA$32="Moderado"),CONCATENATE("R4C",'Mapa final'!$O$32),"")</f>
        <v/>
      </c>
      <c r="AA9" s="34" t="str">
        <f>IF(AND('Mapa final'!$Y$33="Muy Alta",'Mapa final'!$AA$33="Moderado"),CONCATENATE("R4C",'Mapa final'!$O$33),"")</f>
        <v/>
      </c>
      <c r="AB9" s="32" t="str">
        <f>IF(AND('Mapa final'!$Y$28="Muy Alta",'Mapa final'!$AA$28="Mayor"),CONCATENATE("R4C",'Mapa final'!$O$28),"")</f>
        <v/>
      </c>
      <c r="AC9" s="33" t="str">
        <f>IF(AND('Mapa final'!$Y$29="Muy Alta",'Mapa final'!$AA$29="Mayor"),CONCATENATE("R4C",'Mapa final'!$O$29),"")</f>
        <v/>
      </c>
      <c r="AD9" s="33" t="str">
        <f>IF(AND('Mapa final'!$Y$30="Muy Alta",'Mapa final'!$AA$30="Mayor"),CONCATENATE("R4C",'Mapa final'!$O$30),"")</f>
        <v/>
      </c>
      <c r="AE9" s="33" t="str">
        <f>IF(AND('Mapa final'!$Y$31="Muy Alta",'Mapa final'!$AA$31="Mayor"),CONCATENATE("R4C",'Mapa final'!$O$31),"")</f>
        <v/>
      </c>
      <c r="AF9" s="33" t="str">
        <f>IF(AND('Mapa final'!$Y$32="Muy Alta",'Mapa final'!$AA$32="Mayor"),CONCATENATE("R4C",'Mapa final'!$O$32),"")</f>
        <v/>
      </c>
      <c r="AG9" s="34" t="str">
        <f>IF(AND('Mapa final'!$Y$33="Muy Alta",'Mapa final'!$AA$33="Mayor"),CONCATENATE("R4C",'Mapa final'!$O$33),"")</f>
        <v/>
      </c>
      <c r="AH9" s="35" t="str">
        <f>IF(AND('Mapa final'!$Y$28="Muy Alta",'Mapa final'!$AA$28="Catastrófico"),CONCATENATE("R4C",'Mapa final'!$O$28),"")</f>
        <v/>
      </c>
      <c r="AI9" s="36" t="str">
        <f>IF(AND('Mapa final'!$Y$29="Muy Alta",'Mapa final'!$AA$29="Catastrófico"),CONCATENATE("R4C",'Mapa final'!$O$29),"")</f>
        <v/>
      </c>
      <c r="AJ9" s="36" t="str">
        <f>IF(AND('Mapa final'!$Y$30="Muy Alta",'Mapa final'!$AA$30="Catastrófico"),CONCATENATE("R4C",'Mapa final'!$O$30),"")</f>
        <v/>
      </c>
      <c r="AK9" s="36" t="str">
        <f>IF(AND('Mapa final'!$Y$31="Muy Alta",'Mapa final'!$AA$31="Catastrófico"),CONCATENATE("R4C",'Mapa final'!$O$31),"")</f>
        <v/>
      </c>
      <c r="AL9" s="36" t="str">
        <f>IF(AND('Mapa final'!$Y$32="Muy Alta",'Mapa final'!$AA$32="Catastrófico"),CONCATENATE("R4C",'Mapa final'!$O$32),"")</f>
        <v/>
      </c>
      <c r="AM9" s="37" t="str">
        <f>IF(AND('Mapa final'!$Y$33="Muy Alta",'Mapa final'!$AA$33="Catastrófico"),CONCATENATE("R4C",'Mapa final'!$O$33),"")</f>
        <v/>
      </c>
      <c r="AN9" s="1"/>
      <c r="AO9" s="320"/>
      <c r="AP9" s="242"/>
      <c r="AQ9" s="242"/>
      <c r="AR9" s="242"/>
      <c r="AS9" s="242"/>
      <c r="AT9" s="321"/>
      <c r="AU9" s="1"/>
      <c r="AV9" s="1"/>
      <c r="AW9" s="1"/>
      <c r="AX9" s="1"/>
      <c r="AY9" s="1"/>
      <c r="AZ9" s="1"/>
      <c r="BA9" s="1"/>
      <c r="BB9" s="1"/>
      <c r="BC9" s="1"/>
      <c r="BD9" s="1"/>
      <c r="BE9" s="1"/>
      <c r="BF9" s="1"/>
      <c r="BG9" s="1"/>
      <c r="BH9" s="1"/>
      <c r="BI9" s="1"/>
    </row>
    <row r="10" spans="1:61" ht="15" customHeight="1" x14ac:dyDescent="0.3">
      <c r="A10" s="1"/>
      <c r="B10" s="337"/>
      <c r="C10" s="242"/>
      <c r="D10" s="243"/>
      <c r="E10" s="254"/>
      <c r="F10" s="242"/>
      <c r="G10" s="242"/>
      <c r="H10" s="242"/>
      <c r="I10" s="243"/>
      <c r="J10" s="32" t="str">
        <f>IF(AND('Mapa final'!$Y$34="Muy Alta",'Mapa final'!$AA$34="Leve"),CONCATENATE("R5C",'Mapa final'!$O$34),"")</f>
        <v/>
      </c>
      <c r="K10" s="33" t="str">
        <f>IF(AND('Mapa final'!$Y$35="Muy Alta",'Mapa final'!$AA$35="Leve"),CONCATENATE("R5C",'Mapa final'!$O$35),"")</f>
        <v/>
      </c>
      <c r="L10" s="33" t="str">
        <f>IF(AND('Mapa final'!$Y$36="Muy Alta",'Mapa final'!$AA$36="Leve"),CONCATENATE("R5C",'Mapa final'!$O$36),"")</f>
        <v/>
      </c>
      <c r="M10" s="33" t="str">
        <f>IF(AND('Mapa final'!$Y$37="Muy Alta",'Mapa final'!$AA$37="Leve"),CONCATENATE("R5C",'Mapa final'!$O$37),"")</f>
        <v/>
      </c>
      <c r="N10" s="33" t="str">
        <f>IF(AND('Mapa final'!$Y$38="Muy Alta",'Mapa final'!$AA$38="Leve"),CONCATENATE("R5C",'Mapa final'!$O$38),"")</f>
        <v/>
      </c>
      <c r="O10" s="34" t="str">
        <f>IF(AND('Mapa final'!$Y$39="Muy Alta",'Mapa final'!$AA$39="Leve"),CONCATENATE("R5C",'Mapa final'!$O$39),"")</f>
        <v/>
      </c>
      <c r="P10" s="32" t="str">
        <f>IF(AND('Mapa final'!$Y$34="Muy Alta",'Mapa final'!$AA$34="Menor"),CONCATENATE("R5C",'Mapa final'!$O$34),"")</f>
        <v/>
      </c>
      <c r="Q10" s="33" t="str">
        <f>IF(AND('Mapa final'!$Y$35="Muy Alta",'Mapa final'!$AA$35="Menor"),CONCATENATE("R5C",'Mapa final'!$O$35),"")</f>
        <v/>
      </c>
      <c r="R10" s="33" t="str">
        <f>IF(AND('Mapa final'!$Y$36="Muy Alta",'Mapa final'!$AA$36="Menor"),CONCATENATE("R5C",'Mapa final'!$O$36),"")</f>
        <v/>
      </c>
      <c r="S10" s="33" t="str">
        <f>IF(AND('Mapa final'!$Y$37="Muy Alta",'Mapa final'!$AA$37="Menor"),CONCATENATE("R5C",'Mapa final'!$O$37),"")</f>
        <v/>
      </c>
      <c r="T10" s="33" t="str">
        <f>IF(AND('Mapa final'!$Y$38="Muy Alta",'Mapa final'!$AA$38="Menor"),CONCATENATE("R5C",'Mapa final'!$O$38),"")</f>
        <v/>
      </c>
      <c r="U10" s="34" t="str">
        <f>IF(AND('Mapa final'!$Y$39="Muy Alta",'Mapa final'!$AA$39="Menor"),CONCATENATE("R5C",'Mapa final'!$O$39),"")</f>
        <v/>
      </c>
      <c r="V10" s="32" t="str">
        <f>IF(AND('Mapa final'!$Y$34="Muy Alta",'Mapa final'!$AA$34="Moderado"),CONCATENATE("R5C",'Mapa final'!$O$34),"")</f>
        <v/>
      </c>
      <c r="W10" s="33" t="str">
        <f>IF(AND('Mapa final'!$Y$35="Muy Alta",'Mapa final'!$AA$35="Moderado"),CONCATENATE("R5C",'Mapa final'!$O$35),"")</f>
        <v/>
      </c>
      <c r="X10" s="33" t="str">
        <f>IF(AND('Mapa final'!$Y$36="Muy Alta",'Mapa final'!$AA$36="Moderado"),CONCATENATE("R5C",'Mapa final'!$O$36),"")</f>
        <v/>
      </c>
      <c r="Y10" s="33" t="str">
        <f>IF(AND('Mapa final'!$Y$37="Muy Alta",'Mapa final'!$AA$37="Moderado"),CONCATENATE("R5C",'Mapa final'!$O$37),"")</f>
        <v/>
      </c>
      <c r="Z10" s="33" t="str">
        <f>IF(AND('Mapa final'!$Y$38="Muy Alta",'Mapa final'!$AA$38="Moderado"),CONCATENATE("R5C",'Mapa final'!$O$38),"")</f>
        <v/>
      </c>
      <c r="AA10" s="34" t="str">
        <f>IF(AND('Mapa final'!$Y$39="Muy Alta",'Mapa final'!$AA$39="Moderado"),CONCATENATE("R5C",'Mapa final'!$O$39),"")</f>
        <v/>
      </c>
      <c r="AB10" s="32" t="str">
        <f>IF(AND('Mapa final'!$Y$34="Muy Alta",'Mapa final'!$AA$34="Mayor"),CONCATENATE("R5C",'Mapa final'!$O$34),"")</f>
        <v/>
      </c>
      <c r="AC10" s="33" t="str">
        <f>IF(AND('Mapa final'!$Y$35="Muy Alta",'Mapa final'!$AA$35="Mayor"),CONCATENATE("R5C",'Mapa final'!$O$35),"")</f>
        <v/>
      </c>
      <c r="AD10" s="33" t="str">
        <f>IF(AND('Mapa final'!$Y$36="Muy Alta",'Mapa final'!$AA$36="Mayor"),CONCATENATE("R5C",'Mapa final'!$O$36),"")</f>
        <v/>
      </c>
      <c r="AE10" s="33" t="str">
        <f>IF(AND('Mapa final'!$Y$37="Muy Alta",'Mapa final'!$AA$37="Mayor"),CONCATENATE("R5C",'Mapa final'!$O$37),"")</f>
        <v/>
      </c>
      <c r="AF10" s="33" t="str">
        <f>IF(AND('Mapa final'!$Y$38="Muy Alta",'Mapa final'!$AA$38="Mayor"),CONCATENATE("R5C",'Mapa final'!$O$38),"")</f>
        <v/>
      </c>
      <c r="AG10" s="34" t="str">
        <f>IF(AND('Mapa final'!$Y$39="Muy Alta",'Mapa final'!$AA$39="Mayor"),CONCATENATE("R5C",'Mapa final'!$O$39),"")</f>
        <v/>
      </c>
      <c r="AH10" s="35" t="str">
        <f>IF(AND('Mapa final'!$Y$34="Muy Alta",'Mapa final'!$AA$34="Catastrófico"),CONCATENATE("R5C",'Mapa final'!$O$34),"")</f>
        <v/>
      </c>
      <c r="AI10" s="36" t="str">
        <f>IF(AND('Mapa final'!$Y$35="Muy Alta",'Mapa final'!$AA$35="Catastrófico"),CONCATENATE("R5C",'Mapa final'!$O$35),"")</f>
        <v/>
      </c>
      <c r="AJ10" s="36" t="str">
        <f>IF(AND('Mapa final'!$Y$36="Muy Alta",'Mapa final'!$AA$36="Catastrófico"),CONCATENATE("R5C",'Mapa final'!$O$36),"")</f>
        <v/>
      </c>
      <c r="AK10" s="36" t="str">
        <f>IF(AND('Mapa final'!$Y$37="Muy Alta",'Mapa final'!$AA$37="Catastrófico"),CONCATENATE("R5C",'Mapa final'!$O$37),"")</f>
        <v/>
      </c>
      <c r="AL10" s="36" t="str">
        <f>IF(AND('Mapa final'!$Y$38="Muy Alta",'Mapa final'!$AA$38="Catastrófico"),CONCATENATE("R5C",'Mapa final'!$O$38),"")</f>
        <v/>
      </c>
      <c r="AM10" s="37" t="str">
        <f>IF(AND('Mapa final'!$Y$39="Muy Alta",'Mapa final'!$AA$39="Catastrófico"),CONCATENATE("R5C",'Mapa final'!$O$39),"")</f>
        <v/>
      </c>
      <c r="AN10" s="1"/>
      <c r="AO10" s="320"/>
      <c r="AP10" s="242"/>
      <c r="AQ10" s="242"/>
      <c r="AR10" s="242"/>
      <c r="AS10" s="242"/>
      <c r="AT10" s="321"/>
      <c r="AU10" s="1"/>
      <c r="AV10" s="1"/>
      <c r="AW10" s="1"/>
      <c r="AX10" s="1"/>
      <c r="AY10" s="1"/>
      <c r="AZ10" s="1"/>
      <c r="BA10" s="1"/>
      <c r="BB10" s="1"/>
      <c r="BC10" s="1"/>
      <c r="BD10" s="1"/>
      <c r="BE10" s="1"/>
      <c r="BF10" s="1"/>
      <c r="BG10" s="1"/>
      <c r="BH10" s="1"/>
      <c r="BI10" s="1"/>
    </row>
    <row r="11" spans="1:61" ht="15" customHeight="1" x14ac:dyDescent="0.3">
      <c r="A11" s="1"/>
      <c r="B11" s="337"/>
      <c r="C11" s="242"/>
      <c r="D11" s="243"/>
      <c r="E11" s="254"/>
      <c r="F11" s="242"/>
      <c r="G11" s="242"/>
      <c r="H11" s="242"/>
      <c r="I11" s="243"/>
      <c r="J11" s="32" t="str">
        <f>IF(AND('Mapa final'!$Y$40="Muy Alta",'Mapa final'!$AA$40="Leve"),CONCATENATE("R6C",'Mapa final'!$O$40),"")</f>
        <v/>
      </c>
      <c r="K11" s="33" t="str">
        <f>IF(AND('Mapa final'!$Y$41="Muy Alta",'Mapa final'!$AA$41="Leve"),CONCATENATE("R6C",'Mapa final'!$O$41),"")</f>
        <v/>
      </c>
      <c r="L11" s="33" t="str">
        <f>IF(AND('Mapa final'!$Y$42="Muy Alta",'Mapa final'!$AA$42="Leve"),CONCATENATE("R6C",'Mapa final'!$O$42),"")</f>
        <v/>
      </c>
      <c r="M11" s="33" t="str">
        <f>IF(AND('Mapa final'!$Y$43="Muy Alta",'Mapa final'!$AA$43="Leve"),CONCATENATE("R6C",'Mapa final'!$O$43),"")</f>
        <v/>
      </c>
      <c r="N11" s="33" t="str">
        <f>IF(AND('Mapa final'!$Y$44="Muy Alta",'Mapa final'!$AA$44="Leve"),CONCATENATE("R6C",'Mapa final'!$O$44),"")</f>
        <v/>
      </c>
      <c r="O11" s="34" t="str">
        <f>IF(AND('Mapa final'!$Y$45="Muy Alta",'Mapa final'!$AA$45="Leve"),CONCATENATE("R6C",'Mapa final'!$O$45),"")</f>
        <v/>
      </c>
      <c r="P11" s="32" t="str">
        <f>IF(AND('Mapa final'!$Y$40="Muy Alta",'Mapa final'!$AA$40="Menor"),CONCATENATE("R6C",'Mapa final'!$O$40),"")</f>
        <v/>
      </c>
      <c r="Q11" s="33" t="str">
        <f>IF(AND('Mapa final'!$Y$41="Muy Alta",'Mapa final'!$AA$41="Menor"),CONCATENATE("R6C",'Mapa final'!$O$41),"")</f>
        <v/>
      </c>
      <c r="R11" s="33" t="str">
        <f>IF(AND('Mapa final'!$Y$42="Muy Alta",'Mapa final'!$AA$42="Menor"),CONCATENATE("R6C",'Mapa final'!$O$42),"")</f>
        <v/>
      </c>
      <c r="S11" s="33" t="str">
        <f>IF(AND('Mapa final'!$Y$43="Muy Alta",'Mapa final'!$AA$43="Menor"),CONCATENATE("R6C",'Mapa final'!$O$43),"")</f>
        <v/>
      </c>
      <c r="T11" s="33" t="str">
        <f>IF(AND('Mapa final'!$Y$44="Muy Alta",'Mapa final'!$AA$44="Menor"),CONCATENATE("R6C",'Mapa final'!$O$44),"")</f>
        <v/>
      </c>
      <c r="U11" s="34" t="str">
        <f>IF(AND('Mapa final'!$Y$45="Muy Alta",'Mapa final'!$AA$45="Menor"),CONCATENATE("R6C",'Mapa final'!$O$45),"")</f>
        <v/>
      </c>
      <c r="V11" s="32" t="str">
        <f>IF(AND('Mapa final'!$Y$40="Muy Alta",'Mapa final'!$AA$40="Moderado"),CONCATENATE("R6C",'Mapa final'!$O$40),"")</f>
        <v/>
      </c>
      <c r="W11" s="33" t="str">
        <f>IF(AND('Mapa final'!$Y$41="Muy Alta",'Mapa final'!$AA$41="Moderado"),CONCATENATE("R6C",'Mapa final'!$O$41),"")</f>
        <v/>
      </c>
      <c r="X11" s="33" t="str">
        <f>IF(AND('Mapa final'!$Y$42="Muy Alta",'Mapa final'!$AA$42="Moderado"),CONCATENATE("R6C",'Mapa final'!$O$42),"")</f>
        <v/>
      </c>
      <c r="Y11" s="33" t="str">
        <f>IF(AND('Mapa final'!$Y$43="Muy Alta",'Mapa final'!$AA$43="Moderado"),CONCATENATE("R6C",'Mapa final'!$O$43),"")</f>
        <v/>
      </c>
      <c r="Z11" s="33" t="str">
        <f>IF(AND('Mapa final'!$Y$44="Muy Alta",'Mapa final'!$AA$44="Moderado"),CONCATENATE("R6C",'Mapa final'!$O$44),"")</f>
        <v/>
      </c>
      <c r="AA11" s="34" t="str">
        <f>IF(AND('Mapa final'!$Y$45="Muy Alta",'Mapa final'!$AA$45="Moderado"),CONCATENATE("R6C",'Mapa final'!$O$45),"")</f>
        <v/>
      </c>
      <c r="AB11" s="32" t="str">
        <f>IF(AND('Mapa final'!$Y$40="Muy Alta",'Mapa final'!$AA$40="Mayor"),CONCATENATE("R6C",'Mapa final'!$O$40),"")</f>
        <v/>
      </c>
      <c r="AC11" s="33" t="str">
        <f>IF(AND('Mapa final'!$Y$41="Muy Alta",'Mapa final'!$AA$41="Mayor"),CONCATENATE("R6C",'Mapa final'!$O$41),"")</f>
        <v/>
      </c>
      <c r="AD11" s="33" t="str">
        <f>IF(AND('Mapa final'!$Y$42="Muy Alta",'Mapa final'!$AA$42="Mayor"),CONCATENATE("R6C",'Mapa final'!$O$42),"")</f>
        <v/>
      </c>
      <c r="AE11" s="33" t="str">
        <f>IF(AND('Mapa final'!$Y$43="Muy Alta",'Mapa final'!$AA$43="Mayor"),CONCATENATE("R6C",'Mapa final'!$O$43),"")</f>
        <v/>
      </c>
      <c r="AF11" s="33" t="str">
        <f>IF(AND('Mapa final'!$Y$44="Muy Alta",'Mapa final'!$AA$44="Mayor"),CONCATENATE("R6C",'Mapa final'!$O$44),"")</f>
        <v/>
      </c>
      <c r="AG11" s="34" t="str">
        <f>IF(AND('Mapa final'!$Y$45="Muy Alta",'Mapa final'!$AA$45="Mayor"),CONCATENATE("R6C",'Mapa final'!$O$45),"")</f>
        <v/>
      </c>
      <c r="AH11" s="35" t="str">
        <f>IF(AND('Mapa final'!$Y$40="Muy Alta",'Mapa final'!$AA$40="Catastrófico"),CONCATENATE("R6C",'Mapa final'!$O$40),"")</f>
        <v/>
      </c>
      <c r="AI11" s="36" t="str">
        <f>IF(AND('Mapa final'!$Y$41="Muy Alta",'Mapa final'!$AA$41="Catastrófico"),CONCATENATE("R6C",'Mapa final'!$O$41),"")</f>
        <v/>
      </c>
      <c r="AJ11" s="36" t="str">
        <f>IF(AND('Mapa final'!$Y$42="Muy Alta",'Mapa final'!$AA$42="Catastrófico"),CONCATENATE("R6C",'Mapa final'!$O$42),"")</f>
        <v/>
      </c>
      <c r="AK11" s="36" t="str">
        <f>IF(AND('Mapa final'!$Y$43="Muy Alta",'Mapa final'!$AA$43="Catastrófico"),CONCATENATE("R6C",'Mapa final'!$O$43),"")</f>
        <v/>
      </c>
      <c r="AL11" s="36" t="str">
        <f>IF(AND('Mapa final'!$Y$44="Muy Alta",'Mapa final'!$AA$44="Catastrófico"),CONCATENATE("R6C",'Mapa final'!$O$44),"")</f>
        <v/>
      </c>
      <c r="AM11" s="37" t="str">
        <f>IF(AND('Mapa final'!$Y$45="Muy Alta",'Mapa final'!$AA$45="Catastrófico"),CONCATENATE("R6C",'Mapa final'!$O$45),"")</f>
        <v/>
      </c>
      <c r="AN11" s="1"/>
      <c r="AO11" s="320"/>
      <c r="AP11" s="242"/>
      <c r="AQ11" s="242"/>
      <c r="AR11" s="242"/>
      <c r="AS11" s="242"/>
      <c r="AT11" s="321"/>
      <c r="AU11" s="1"/>
      <c r="AV11" s="1"/>
      <c r="AW11" s="1"/>
      <c r="AX11" s="1"/>
      <c r="AY11" s="1"/>
      <c r="AZ11" s="1"/>
      <c r="BA11" s="1"/>
      <c r="BB11" s="1"/>
      <c r="BC11" s="1"/>
      <c r="BD11" s="1"/>
      <c r="BE11" s="1"/>
      <c r="BF11" s="1"/>
      <c r="BG11" s="1"/>
      <c r="BH11" s="1"/>
      <c r="BI11" s="1"/>
    </row>
    <row r="12" spans="1:61" ht="15" customHeight="1" x14ac:dyDescent="0.3">
      <c r="A12" s="1"/>
      <c r="B12" s="337"/>
      <c r="C12" s="242"/>
      <c r="D12" s="243"/>
      <c r="E12" s="254"/>
      <c r="F12" s="242"/>
      <c r="G12" s="242"/>
      <c r="H12" s="242"/>
      <c r="I12" s="243"/>
      <c r="J12" s="32" t="str">
        <f>IF(AND('Mapa final'!$Y$46="Muy Alta",'Mapa final'!$AA$46="Leve"),CONCATENATE("R7C",'Mapa final'!$O$46),"")</f>
        <v/>
      </c>
      <c r="K12" s="33" t="str">
        <f>IF(AND('Mapa final'!$Y$47="Muy Alta",'Mapa final'!$AA$47="Leve"),CONCATENATE("R7C",'Mapa final'!$O$47),"")</f>
        <v/>
      </c>
      <c r="L12" s="33" t="str">
        <f>IF(AND('Mapa final'!$Y$48="Muy Alta",'Mapa final'!$AA$48="Leve"),CONCATENATE("R7C",'Mapa final'!$O$48),"")</f>
        <v/>
      </c>
      <c r="M12" s="33" t="str">
        <f>IF(AND('Mapa final'!$Y$49="Muy Alta",'Mapa final'!$AA$49="Leve"),CONCATENATE("R7C",'Mapa final'!$O$49),"")</f>
        <v/>
      </c>
      <c r="N12" s="33" t="str">
        <f>IF(AND('Mapa final'!$Y$50="Muy Alta",'Mapa final'!$AA$50="Leve"),CONCATENATE("R7C",'Mapa final'!$O$50),"")</f>
        <v/>
      </c>
      <c r="O12" s="34" t="str">
        <f>IF(AND('Mapa final'!$Y$51="Muy Alta",'Mapa final'!$AA$51="Leve"),CONCATENATE("R7C",'Mapa final'!$O$51),"")</f>
        <v/>
      </c>
      <c r="P12" s="32" t="str">
        <f>IF(AND('Mapa final'!$Y$46="Muy Alta",'Mapa final'!$AA$46="Menor"),CONCATENATE("R7C",'Mapa final'!$O$46),"")</f>
        <v/>
      </c>
      <c r="Q12" s="33" t="str">
        <f>IF(AND('Mapa final'!$Y$47="Muy Alta",'Mapa final'!$AA$47="Menor"),CONCATENATE("R7C",'Mapa final'!$O$47),"")</f>
        <v/>
      </c>
      <c r="R12" s="33" t="str">
        <f>IF(AND('Mapa final'!$Y$48="Muy Alta",'Mapa final'!$AA$48="Menor"),CONCATENATE("R7C",'Mapa final'!$O$48),"")</f>
        <v/>
      </c>
      <c r="S12" s="33" t="str">
        <f>IF(AND('Mapa final'!$Y$49="Muy Alta",'Mapa final'!$AA$49="Menor"),CONCATENATE("R7C",'Mapa final'!$O$49),"")</f>
        <v/>
      </c>
      <c r="T12" s="33" t="str">
        <f>IF(AND('Mapa final'!$Y$50="Muy Alta",'Mapa final'!$AA$50="Menor"),CONCATENATE("R7C",'Mapa final'!$O$50),"")</f>
        <v/>
      </c>
      <c r="U12" s="34" t="str">
        <f>IF(AND('Mapa final'!$Y$51="Muy Alta",'Mapa final'!$AA$51="Menor"),CONCATENATE("R7C",'Mapa final'!$O$51),"")</f>
        <v/>
      </c>
      <c r="V12" s="32" t="str">
        <f>IF(AND('Mapa final'!$Y$46="Muy Alta",'Mapa final'!$AA$46="Moderado"),CONCATENATE("R7C",'Mapa final'!$O$46),"")</f>
        <v/>
      </c>
      <c r="W12" s="33" t="str">
        <f>IF(AND('Mapa final'!$Y$47="Muy Alta",'Mapa final'!$AA$47="Moderado"),CONCATENATE("R7C",'Mapa final'!$O$47),"")</f>
        <v/>
      </c>
      <c r="X12" s="33" t="str">
        <f>IF(AND('Mapa final'!$Y$48="Muy Alta",'Mapa final'!$AA$48="Moderado"),CONCATENATE("R7C",'Mapa final'!$O$48),"")</f>
        <v/>
      </c>
      <c r="Y12" s="33" t="str">
        <f>IF(AND('Mapa final'!$Y$49="Muy Alta",'Mapa final'!$AA$49="Moderado"),CONCATENATE("R7C",'Mapa final'!$O$49),"")</f>
        <v/>
      </c>
      <c r="Z12" s="33" t="str">
        <f>IF(AND('Mapa final'!$Y$50="Muy Alta",'Mapa final'!$AA$50="Moderado"),CONCATENATE("R7C",'Mapa final'!$O$50),"")</f>
        <v/>
      </c>
      <c r="AA12" s="34" t="str">
        <f>IF(AND('Mapa final'!$Y$51="Muy Alta",'Mapa final'!$AA$51="Moderado"),CONCATENATE("R7C",'Mapa final'!$O$51),"")</f>
        <v/>
      </c>
      <c r="AB12" s="32" t="str">
        <f>IF(AND('Mapa final'!$Y$46="Muy Alta",'Mapa final'!$AA$46="Mayor"),CONCATENATE("R7C",'Mapa final'!$O$46),"")</f>
        <v/>
      </c>
      <c r="AC12" s="33" t="str">
        <f>IF(AND('Mapa final'!$Y$47="Muy Alta",'Mapa final'!$AA$47="Mayor"),CONCATENATE("R7C",'Mapa final'!$O$47),"")</f>
        <v/>
      </c>
      <c r="AD12" s="33" t="str">
        <f>IF(AND('Mapa final'!$Y$48="Muy Alta",'Mapa final'!$AA$48="Mayor"),CONCATENATE("R7C",'Mapa final'!$O$48),"")</f>
        <v/>
      </c>
      <c r="AE12" s="33" t="str">
        <f>IF(AND('Mapa final'!$Y$49="Muy Alta",'Mapa final'!$AA$49="Mayor"),CONCATENATE("R7C",'Mapa final'!$O$49),"")</f>
        <v/>
      </c>
      <c r="AF12" s="33" t="str">
        <f>IF(AND('Mapa final'!$Y$50="Muy Alta",'Mapa final'!$AA$50="Mayor"),CONCATENATE("R7C",'Mapa final'!$O$50),"")</f>
        <v/>
      </c>
      <c r="AG12" s="34" t="str">
        <f>IF(AND('Mapa final'!$Y$51="Muy Alta",'Mapa final'!$AA$51="Mayor"),CONCATENATE("R7C",'Mapa final'!$O$51),"")</f>
        <v/>
      </c>
      <c r="AH12" s="35" t="str">
        <f>IF(AND('Mapa final'!$Y$46="Muy Alta",'Mapa final'!$AA$46="Catastrófico"),CONCATENATE("R7C",'Mapa final'!$O$46),"")</f>
        <v/>
      </c>
      <c r="AI12" s="36" t="str">
        <f>IF(AND('Mapa final'!$Y$47="Muy Alta",'Mapa final'!$AA$47="Catastrófico"),CONCATENATE("R7C",'Mapa final'!$O$47),"")</f>
        <v/>
      </c>
      <c r="AJ12" s="36" t="str">
        <f>IF(AND('Mapa final'!$Y$48="Muy Alta",'Mapa final'!$AA$48="Catastrófico"),CONCATENATE("R7C",'Mapa final'!$O$48),"")</f>
        <v/>
      </c>
      <c r="AK12" s="36" t="str">
        <f>IF(AND('Mapa final'!$Y$49="Muy Alta",'Mapa final'!$AA$49="Catastrófico"),CONCATENATE("R7C",'Mapa final'!$O$49),"")</f>
        <v/>
      </c>
      <c r="AL12" s="36" t="str">
        <f>IF(AND('Mapa final'!$Y$50="Muy Alta",'Mapa final'!$AA$50="Catastrófico"),CONCATENATE("R7C",'Mapa final'!$O$50),"")</f>
        <v/>
      </c>
      <c r="AM12" s="37" t="str">
        <f>IF(AND('Mapa final'!$Y$51="Muy Alta",'Mapa final'!$AA$51="Catastrófico"),CONCATENATE("R7C",'Mapa final'!$O$51),"")</f>
        <v/>
      </c>
      <c r="AN12" s="1"/>
      <c r="AO12" s="320"/>
      <c r="AP12" s="242"/>
      <c r="AQ12" s="242"/>
      <c r="AR12" s="242"/>
      <c r="AS12" s="242"/>
      <c r="AT12" s="321"/>
      <c r="AU12" s="1"/>
      <c r="AV12" s="1"/>
      <c r="AW12" s="1"/>
      <c r="AX12" s="1"/>
      <c r="AY12" s="1"/>
      <c r="AZ12" s="1"/>
      <c r="BA12" s="1"/>
      <c r="BB12" s="1"/>
      <c r="BC12" s="1"/>
      <c r="BD12" s="1"/>
      <c r="BE12" s="1"/>
      <c r="BF12" s="1"/>
      <c r="BG12" s="1"/>
      <c r="BH12" s="1"/>
      <c r="BI12" s="1"/>
    </row>
    <row r="13" spans="1:61" ht="15" customHeight="1" x14ac:dyDescent="0.3">
      <c r="A13" s="1"/>
      <c r="B13" s="337"/>
      <c r="C13" s="242"/>
      <c r="D13" s="243"/>
      <c r="E13" s="254"/>
      <c r="F13" s="242"/>
      <c r="G13" s="242"/>
      <c r="H13" s="242"/>
      <c r="I13" s="243"/>
      <c r="J13" s="32" t="str">
        <f>IF(AND('Mapa final'!$Y$52="Muy Alta",'Mapa final'!$AA$52="Leve"),CONCATENATE("R8C",'Mapa final'!$O$52),"")</f>
        <v/>
      </c>
      <c r="K13" s="33" t="str">
        <f>IF(AND('Mapa final'!$Y$53="Muy Alta",'Mapa final'!$AA$53="Leve"),CONCATENATE("R8C",'Mapa final'!$O$53),"")</f>
        <v/>
      </c>
      <c r="L13" s="33" t="str">
        <f>IF(AND('Mapa final'!$Y$54="Muy Alta",'Mapa final'!$AA$54="Leve"),CONCATENATE("R8C",'Mapa final'!$O$54),"")</f>
        <v/>
      </c>
      <c r="M13" s="33" t="str">
        <f>IF(AND('Mapa final'!$Y$55="Muy Alta",'Mapa final'!$AA$55="Leve"),CONCATENATE("R8C",'Mapa final'!$O$55),"")</f>
        <v/>
      </c>
      <c r="N13" s="33" t="str">
        <f>IF(AND('Mapa final'!$Y$56="Muy Alta",'Mapa final'!$AA$56="Leve"),CONCATENATE("R8C",'Mapa final'!$O$56),"")</f>
        <v/>
      </c>
      <c r="O13" s="34" t="str">
        <f>IF(AND('Mapa final'!$Y$57="Muy Alta",'Mapa final'!$AA$57="Leve"),CONCATENATE("R8C",'Mapa final'!$O$57),"")</f>
        <v/>
      </c>
      <c r="P13" s="32" t="str">
        <f>IF(AND('Mapa final'!$Y$52="Muy Alta",'Mapa final'!$AA$52="Menor"),CONCATENATE("R8C",'Mapa final'!$O$52),"")</f>
        <v/>
      </c>
      <c r="Q13" s="33" t="str">
        <f>IF(AND('Mapa final'!$Y$53="Muy Alta",'Mapa final'!$AA$53="Menor"),CONCATENATE("R8C",'Mapa final'!$O$53),"")</f>
        <v/>
      </c>
      <c r="R13" s="33" t="str">
        <f>IF(AND('Mapa final'!$Y$54="Muy Alta",'Mapa final'!$AA$54="Menor"),CONCATENATE("R8C",'Mapa final'!$O$54),"")</f>
        <v/>
      </c>
      <c r="S13" s="33" t="str">
        <f>IF(AND('Mapa final'!$Y$55="Muy Alta",'Mapa final'!$AA$55="Menor"),CONCATENATE("R8C",'Mapa final'!$O$55),"")</f>
        <v/>
      </c>
      <c r="T13" s="33" t="str">
        <f>IF(AND('Mapa final'!$Y$56="Muy Alta",'Mapa final'!$AA$56="Menor"),CONCATENATE("R8C",'Mapa final'!$O$56),"")</f>
        <v/>
      </c>
      <c r="U13" s="34" t="str">
        <f>IF(AND('Mapa final'!$Y$57="Muy Alta",'Mapa final'!$AA$57="Menor"),CONCATENATE("R8C",'Mapa final'!$O$57),"")</f>
        <v/>
      </c>
      <c r="V13" s="32" t="str">
        <f>IF(AND('Mapa final'!$Y$52="Muy Alta",'Mapa final'!$AA$52="Moderado"),CONCATENATE("R8C",'Mapa final'!$O$52),"")</f>
        <v/>
      </c>
      <c r="W13" s="33" t="str">
        <f>IF(AND('Mapa final'!$Y$53="Muy Alta",'Mapa final'!$AA$53="Moderado"),CONCATENATE("R8C",'Mapa final'!$O$53),"")</f>
        <v/>
      </c>
      <c r="X13" s="33" t="str">
        <f>IF(AND('Mapa final'!$Y$54="Muy Alta",'Mapa final'!$AA$54="Moderado"),CONCATENATE("R8C",'Mapa final'!$O$54),"")</f>
        <v/>
      </c>
      <c r="Y13" s="33" t="str">
        <f>IF(AND('Mapa final'!$Y$55="Muy Alta",'Mapa final'!$AA$55="Moderado"),CONCATENATE("R8C",'Mapa final'!$O$55),"")</f>
        <v/>
      </c>
      <c r="Z13" s="33" t="str">
        <f>IF(AND('Mapa final'!$Y$56="Muy Alta",'Mapa final'!$AA$56="Moderado"),CONCATENATE("R8C",'Mapa final'!$O$56),"")</f>
        <v/>
      </c>
      <c r="AA13" s="34" t="str">
        <f>IF(AND('Mapa final'!$Y$57="Muy Alta",'Mapa final'!$AA$57="Moderado"),CONCATENATE("R8C",'Mapa final'!$O$57),"")</f>
        <v/>
      </c>
      <c r="AB13" s="32" t="str">
        <f>IF(AND('Mapa final'!$Y$52="Muy Alta",'Mapa final'!$AA$52="Mayor"),CONCATENATE("R8C",'Mapa final'!$O$52),"")</f>
        <v/>
      </c>
      <c r="AC13" s="33" t="str">
        <f>IF(AND('Mapa final'!$Y$53="Muy Alta",'Mapa final'!$AA$53="Mayor"),CONCATENATE("R8C",'Mapa final'!$O$53),"")</f>
        <v/>
      </c>
      <c r="AD13" s="33" t="str">
        <f>IF(AND('Mapa final'!$Y$54="Muy Alta",'Mapa final'!$AA$54="Mayor"),CONCATENATE("R8C",'Mapa final'!$O$54),"")</f>
        <v/>
      </c>
      <c r="AE13" s="33" t="str">
        <f>IF(AND('Mapa final'!$Y$55="Muy Alta",'Mapa final'!$AA$55="Mayor"),CONCATENATE("R8C",'Mapa final'!$O$55),"")</f>
        <v/>
      </c>
      <c r="AF13" s="33" t="str">
        <f>IF(AND('Mapa final'!$Y$56="Muy Alta",'Mapa final'!$AA$56="Mayor"),CONCATENATE("R8C",'Mapa final'!$O$56),"")</f>
        <v/>
      </c>
      <c r="AG13" s="34" t="str">
        <f>IF(AND('Mapa final'!$Y$57="Muy Alta",'Mapa final'!$AA$57="Mayor"),CONCATENATE("R8C",'Mapa final'!$O$57),"")</f>
        <v/>
      </c>
      <c r="AH13" s="35" t="str">
        <f>IF(AND('Mapa final'!$Y$52="Muy Alta",'Mapa final'!$AA$52="Catastrófico"),CONCATENATE("R8C",'Mapa final'!$O$52),"")</f>
        <v/>
      </c>
      <c r="AI13" s="36" t="str">
        <f>IF(AND('Mapa final'!$Y$53="Muy Alta",'Mapa final'!$AA$53="Catastrófico"),CONCATENATE("R8C",'Mapa final'!$O$53),"")</f>
        <v/>
      </c>
      <c r="AJ13" s="36" t="str">
        <f>IF(AND('Mapa final'!$Y$54="Muy Alta",'Mapa final'!$AA$54="Catastrófico"),CONCATENATE("R8C",'Mapa final'!$O$54),"")</f>
        <v/>
      </c>
      <c r="AK13" s="36" t="str">
        <f>IF(AND('Mapa final'!$Y$55="Muy Alta",'Mapa final'!$AA$55="Catastrófico"),CONCATENATE("R8C",'Mapa final'!$O$55),"")</f>
        <v/>
      </c>
      <c r="AL13" s="36" t="str">
        <f>IF(AND('Mapa final'!$Y$56="Muy Alta",'Mapa final'!$AA$56="Catastrófico"),CONCATENATE("R8C",'Mapa final'!$O$56),"")</f>
        <v/>
      </c>
      <c r="AM13" s="37" t="str">
        <f>IF(AND('Mapa final'!$Y$57="Muy Alta",'Mapa final'!$AA$57="Catastrófico"),CONCATENATE("R8C",'Mapa final'!$O$57),"")</f>
        <v/>
      </c>
      <c r="AN13" s="1"/>
      <c r="AO13" s="320"/>
      <c r="AP13" s="242"/>
      <c r="AQ13" s="242"/>
      <c r="AR13" s="242"/>
      <c r="AS13" s="242"/>
      <c r="AT13" s="321"/>
      <c r="AU13" s="1"/>
      <c r="AV13" s="1"/>
      <c r="AW13" s="1"/>
      <c r="AX13" s="1"/>
      <c r="AY13" s="1"/>
      <c r="AZ13" s="1"/>
      <c r="BA13" s="1"/>
      <c r="BB13" s="1"/>
      <c r="BC13" s="1"/>
      <c r="BD13" s="1"/>
      <c r="BE13" s="1"/>
      <c r="BF13" s="1"/>
      <c r="BG13" s="1"/>
      <c r="BH13" s="1"/>
      <c r="BI13" s="1"/>
    </row>
    <row r="14" spans="1:61" ht="15" customHeight="1" x14ac:dyDescent="0.3">
      <c r="A14" s="1"/>
      <c r="B14" s="337"/>
      <c r="C14" s="242"/>
      <c r="D14" s="243"/>
      <c r="E14" s="254"/>
      <c r="F14" s="242"/>
      <c r="G14" s="242"/>
      <c r="H14" s="242"/>
      <c r="I14" s="243"/>
      <c r="J14" s="32" t="str">
        <f>IF(AND('Mapa final'!$Y$58="Muy Alta",'Mapa final'!$AA$58="Leve"),CONCATENATE("R9C",'Mapa final'!$O$58),"")</f>
        <v/>
      </c>
      <c r="K14" s="33" t="str">
        <f>IF(AND('Mapa final'!$Y$59="Muy Alta",'Mapa final'!$AA$59="Leve"),CONCATENATE("R9C",'Mapa final'!$O$59),"")</f>
        <v/>
      </c>
      <c r="L14" s="33" t="str">
        <f>IF(AND('Mapa final'!$Y$60="Muy Alta",'Mapa final'!$AA$60="Leve"),CONCATENATE("R9C",'Mapa final'!$O$60),"")</f>
        <v/>
      </c>
      <c r="M14" s="33" t="str">
        <f>IF(AND('Mapa final'!$Y$61="Muy Alta",'Mapa final'!$AA$61="Leve"),CONCATENATE("R9C",'Mapa final'!$O$61),"")</f>
        <v/>
      </c>
      <c r="N14" s="33" t="str">
        <f>IF(AND('Mapa final'!$Y$62="Muy Alta",'Mapa final'!$AA$62="Leve"),CONCATENATE("R9C",'Mapa final'!$O$62),"")</f>
        <v/>
      </c>
      <c r="O14" s="34" t="str">
        <f>IF(AND('Mapa final'!$Y$63="Muy Alta",'Mapa final'!$AA$63="Leve"),CONCATENATE("R9C",'Mapa final'!$O$63),"")</f>
        <v/>
      </c>
      <c r="P14" s="32" t="str">
        <f>IF(AND('Mapa final'!$Y$58="Muy Alta",'Mapa final'!$AA$58="Menor"),CONCATENATE("R9C",'Mapa final'!$O$58),"")</f>
        <v/>
      </c>
      <c r="Q14" s="33" t="str">
        <f>IF(AND('Mapa final'!$Y$59="Muy Alta",'Mapa final'!$AA$59="Menor"),CONCATENATE("R9C",'Mapa final'!$O$59),"")</f>
        <v/>
      </c>
      <c r="R14" s="33" t="str">
        <f>IF(AND('Mapa final'!$Y$60="Muy Alta",'Mapa final'!$AA$60="Menor"),CONCATENATE("R9C",'Mapa final'!$O$60),"")</f>
        <v/>
      </c>
      <c r="S14" s="33" t="str">
        <f>IF(AND('Mapa final'!$Y$61="Muy Alta",'Mapa final'!$AA$61="Menor"),CONCATENATE("R9C",'Mapa final'!$O$61),"")</f>
        <v/>
      </c>
      <c r="T14" s="33" t="str">
        <f>IF(AND('Mapa final'!$Y$62="Muy Alta",'Mapa final'!$AA$62="Menor"),CONCATENATE("R9C",'Mapa final'!$O$62),"")</f>
        <v/>
      </c>
      <c r="U14" s="34" t="str">
        <f>IF(AND('Mapa final'!$Y$63="Muy Alta",'Mapa final'!$AA$63="Menor"),CONCATENATE("R9C",'Mapa final'!$O$63),"")</f>
        <v/>
      </c>
      <c r="V14" s="32" t="str">
        <f>IF(AND('Mapa final'!$Y$58="Muy Alta",'Mapa final'!$AA$58="Moderado"),CONCATENATE("R9C",'Mapa final'!$O$58),"")</f>
        <v/>
      </c>
      <c r="W14" s="33" t="str">
        <f>IF(AND('Mapa final'!$Y$59="Muy Alta",'Mapa final'!$AA$59="Moderado"),CONCATENATE("R9C",'Mapa final'!$O$59),"")</f>
        <v/>
      </c>
      <c r="X14" s="33" t="str">
        <f>IF(AND('Mapa final'!$Y$60="Muy Alta",'Mapa final'!$AA$60="Moderado"),CONCATENATE("R9C",'Mapa final'!$O$60),"")</f>
        <v/>
      </c>
      <c r="Y14" s="33" t="str">
        <f>IF(AND('Mapa final'!$Y$61="Muy Alta",'Mapa final'!$AA$61="Moderado"),CONCATENATE("R9C",'Mapa final'!$O$61),"")</f>
        <v/>
      </c>
      <c r="Z14" s="33" t="str">
        <f>IF(AND('Mapa final'!$Y$62="Muy Alta",'Mapa final'!$AA$62="Moderado"),CONCATENATE("R9C",'Mapa final'!$O$62),"")</f>
        <v/>
      </c>
      <c r="AA14" s="34" t="str">
        <f>IF(AND('Mapa final'!$Y$63="Muy Alta",'Mapa final'!$AA$63="Moderado"),CONCATENATE("R9C",'Mapa final'!$O$63),"")</f>
        <v/>
      </c>
      <c r="AB14" s="32" t="str">
        <f>IF(AND('Mapa final'!$Y$58="Muy Alta",'Mapa final'!$AA$58="Mayor"),CONCATENATE("R9C",'Mapa final'!$O$58),"")</f>
        <v/>
      </c>
      <c r="AC14" s="33" t="str">
        <f>IF(AND('Mapa final'!$Y$59="Muy Alta",'Mapa final'!$AA$59="Mayor"),CONCATENATE("R9C",'Mapa final'!$O$59),"")</f>
        <v/>
      </c>
      <c r="AD14" s="33" t="str">
        <f>IF(AND('Mapa final'!$Y$60="Muy Alta",'Mapa final'!$AA$60="Mayor"),CONCATENATE("R9C",'Mapa final'!$O$60),"")</f>
        <v/>
      </c>
      <c r="AE14" s="33" t="str">
        <f>IF(AND('Mapa final'!$Y$61="Muy Alta",'Mapa final'!$AA$61="Mayor"),CONCATENATE("R9C",'Mapa final'!$O$61),"")</f>
        <v/>
      </c>
      <c r="AF14" s="33" t="str">
        <f>IF(AND('Mapa final'!$Y$62="Muy Alta",'Mapa final'!$AA$62="Mayor"),CONCATENATE("R9C",'Mapa final'!$O$62),"")</f>
        <v/>
      </c>
      <c r="AG14" s="34" t="str">
        <f>IF(AND('Mapa final'!$Y$63="Muy Alta",'Mapa final'!$AA$63="Mayor"),CONCATENATE("R9C",'Mapa final'!$O$63),"")</f>
        <v/>
      </c>
      <c r="AH14" s="35" t="str">
        <f>IF(AND('Mapa final'!$Y$58="Muy Alta",'Mapa final'!$AA$58="Catastrófico"),CONCATENATE("R9C",'Mapa final'!$O$58),"")</f>
        <v/>
      </c>
      <c r="AI14" s="36" t="str">
        <f>IF(AND('Mapa final'!$Y$59="Muy Alta",'Mapa final'!$AA$59="Catastrófico"),CONCATENATE("R9C",'Mapa final'!$O$59),"")</f>
        <v/>
      </c>
      <c r="AJ14" s="36" t="str">
        <f>IF(AND('Mapa final'!$Y$60="Muy Alta",'Mapa final'!$AA$60="Catastrófico"),CONCATENATE("R9C",'Mapa final'!$O$60),"")</f>
        <v/>
      </c>
      <c r="AK14" s="36" t="str">
        <f>IF(AND('Mapa final'!$Y$61="Muy Alta",'Mapa final'!$AA$61="Catastrófico"),CONCATENATE("R9C",'Mapa final'!$O$61),"")</f>
        <v/>
      </c>
      <c r="AL14" s="36" t="str">
        <f>IF(AND('Mapa final'!$Y$62="Muy Alta",'Mapa final'!$AA$62="Catastrófico"),CONCATENATE("R9C",'Mapa final'!$O$62),"")</f>
        <v/>
      </c>
      <c r="AM14" s="37" t="str">
        <f>IF(AND('Mapa final'!$Y$63="Muy Alta",'Mapa final'!$AA$63="Catastrófico"),CONCATENATE("R9C",'Mapa final'!$O$63),"")</f>
        <v/>
      </c>
      <c r="AN14" s="1"/>
      <c r="AO14" s="320"/>
      <c r="AP14" s="242"/>
      <c r="AQ14" s="242"/>
      <c r="AR14" s="242"/>
      <c r="AS14" s="242"/>
      <c r="AT14" s="321"/>
      <c r="AU14" s="1"/>
      <c r="AV14" s="1"/>
      <c r="AW14" s="1"/>
      <c r="AX14" s="1"/>
      <c r="AY14" s="1"/>
      <c r="AZ14" s="1"/>
      <c r="BA14" s="1"/>
      <c r="BB14" s="1"/>
      <c r="BC14" s="1"/>
      <c r="BD14" s="1"/>
      <c r="BE14" s="1"/>
      <c r="BF14" s="1"/>
      <c r="BG14" s="1"/>
      <c r="BH14" s="1"/>
      <c r="BI14" s="1"/>
    </row>
    <row r="15" spans="1:61" ht="15.75" customHeight="1" x14ac:dyDescent="0.3">
      <c r="A15" s="1"/>
      <c r="B15" s="337"/>
      <c r="C15" s="242"/>
      <c r="D15" s="243"/>
      <c r="E15" s="306"/>
      <c r="F15" s="330"/>
      <c r="G15" s="330"/>
      <c r="H15" s="330"/>
      <c r="I15" s="309"/>
      <c r="J15" s="38" t="str">
        <f>IF(AND('Mapa final'!$Y$64="Muy Alta",'Mapa final'!$AA$64="Leve"),CONCATENATE("R10C",'Mapa final'!$O$64),"")</f>
        <v/>
      </c>
      <c r="K15" s="39" t="str">
        <f>IF(AND('Mapa final'!$Y$65="Muy Alta",'Mapa final'!$AA$65="Leve"),CONCATENATE("R10C",'Mapa final'!$O$65),"")</f>
        <v/>
      </c>
      <c r="L15" s="39" t="str">
        <f>IF(AND('Mapa final'!$Y$66="Muy Alta",'Mapa final'!$AA$66="Leve"),CONCATENATE("R10C",'Mapa final'!$O$66),"")</f>
        <v/>
      </c>
      <c r="M15" s="39" t="str">
        <f>IF(AND('Mapa final'!$Y$67="Muy Alta",'Mapa final'!$AA$67="Leve"),CONCATENATE("R10C",'Mapa final'!$O$67),"")</f>
        <v/>
      </c>
      <c r="N15" s="39" t="str">
        <f>IF(AND('Mapa final'!$Y$68="Muy Alta",'Mapa final'!$AA$68="Leve"),CONCATENATE("R10C",'Mapa final'!$O$68),"")</f>
        <v/>
      </c>
      <c r="O15" s="40" t="str">
        <f>IF(AND('Mapa final'!$Y$69="Muy Alta",'Mapa final'!$AA$69="Leve"),CONCATENATE("R10C",'Mapa final'!$O$69),"")</f>
        <v/>
      </c>
      <c r="P15" s="32" t="str">
        <f>IF(AND('Mapa final'!$Y$64="Muy Alta",'Mapa final'!$AA$64="Menor"),CONCATENATE("R10C",'Mapa final'!$O$64),"")</f>
        <v/>
      </c>
      <c r="Q15" s="33" t="str">
        <f>IF(AND('Mapa final'!$Y$65="Muy Alta",'Mapa final'!$AA$65="Menor"),CONCATENATE("R10C",'Mapa final'!$O$65),"")</f>
        <v/>
      </c>
      <c r="R15" s="33" t="str">
        <f>IF(AND('Mapa final'!$Y$66="Muy Alta",'Mapa final'!$AA$66="Menor"),CONCATENATE("R10C",'Mapa final'!$O$66),"")</f>
        <v/>
      </c>
      <c r="S15" s="33" t="str">
        <f>IF(AND('Mapa final'!$Y$67="Muy Alta",'Mapa final'!$AA$67="Menor"),CONCATENATE("R10C",'Mapa final'!$O$67),"")</f>
        <v/>
      </c>
      <c r="T15" s="33" t="str">
        <f>IF(AND('Mapa final'!$Y$68="Muy Alta",'Mapa final'!$AA$68="Menor"),CONCATENATE("R10C",'Mapa final'!$O$68),"")</f>
        <v/>
      </c>
      <c r="U15" s="34" t="str">
        <f>IF(AND('Mapa final'!$Y$69="Muy Alta",'Mapa final'!$AA$69="Menor"),CONCATENATE("R10C",'Mapa final'!$O$69),"")</f>
        <v/>
      </c>
      <c r="V15" s="38" t="str">
        <f>IF(AND('Mapa final'!$Y$64="Muy Alta",'Mapa final'!$AA$64="Moderado"),CONCATENATE("R10C",'Mapa final'!$O$64),"")</f>
        <v/>
      </c>
      <c r="W15" s="39" t="str">
        <f>IF(AND('Mapa final'!$Y$65="Muy Alta",'Mapa final'!$AA$65="Moderado"),CONCATENATE("R10C",'Mapa final'!$O$65),"")</f>
        <v/>
      </c>
      <c r="X15" s="39" t="str">
        <f>IF(AND('Mapa final'!$Y$66="Muy Alta",'Mapa final'!$AA$66="Moderado"),CONCATENATE("R10C",'Mapa final'!$O$66),"")</f>
        <v/>
      </c>
      <c r="Y15" s="39" t="str">
        <f>IF(AND('Mapa final'!$Y$67="Muy Alta",'Mapa final'!$AA$67="Moderado"),CONCATENATE("R10C",'Mapa final'!$O$67),"")</f>
        <v/>
      </c>
      <c r="Z15" s="39" t="str">
        <f>IF(AND('Mapa final'!$Y$68="Muy Alta",'Mapa final'!$AA$68="Moderado"),CONCATENATE("R10C",'Mapa final'!$O$68),"")</f>
        <v/>
      </c>
      <c r="AA15" s="40" t="str">
        <f>IF(AND('Mapa final'!$Y$69="Muy Alta",'Mapa final'!$AA$69="Moderado"),CONCATENATE("R10C",'Mapa final'!$O$69),"")</f>
        <v/>
      </c>
      <c r="AB15" s="32" t="str">
        <f>IF(AND('Mapa final'!$Y$64="Muy Alta",'Mapa final'!$AA$64="Mayor"),CONCATENATE("R10C",'Mapa final'!$O$64),"")</f>
        <v/>
      </c>
      <c r="AC15" s="33" t="str">
        <f>IF(AND('Mapa final'!$Y$65="Muy Alta",'Mapa final'!$AA$65="Mayor"),CONCATENATE("R10C",'Mapa final'!$O$65),"")</f>
        <v/>
      </c>
      <c r="AD15" s="33" t="str">
        <f>IF(AND('Mapa final'!$Y$66="Muy Alta",'Mapa final'!$AA$66="Mayor"),CONCATENATE("R10C",'Mapa final'!$O$66),"")</f>
        <v/>
      </c>
      <c r="AE15" s="33" t="str">
        <f>IF(AND('Mapa final'!$Y$67="Muy Alta",'Mapa final'!$AA$67="Mayor"),CONCATENATE("R10C",'Mapa final'!$O$67),"")</f>
        <v/>
      </c>
      <c r="AF15" s="33" t="str">
        <f>IF(AND('Mapa final'!$Y$68="Muy Alta",'Mapa final'!$AA$68="Mayor"),CONCATENATE("R10C",'Mapa final'!$O$68),"")</f>
        <v/>
      </c>
      <c r="AG15" s="34" t="str">
        <f>IF(AND('Mapa final'!$Y$69="Muy Alta",'Mapa final'!$AA$69="Mayor"),CONCATENATE("R10C",'Mapa final'!$O$69),"")</f>
        <v/>
      </c>
      <c r="AH15" s="41" t="str">
        <f>IF(AND('Mapa final'!$Y$64="Muy Alta",'Mapa final'!$AA$64="Catastrófico"),CONCATENATE("R10C",'Mapa final'!$O$64),"")</f>
        <v/>
      </c>
      <c r="AI15" s="42" t="str">
        <f>IF(AND('Mapa final'!$Y$65="Muy Alta",'Mapa final'!$AA$65="Catastrófico"),CONCATENATE("R10C",'Mapa final'!$O$65),"")</f>
        <v/>
      </c>
      <c r="AJ15" s="42" t="str">
        <f>IF(AND('Mapa final'!$Y$66="Muy Alta",'Mapa final'!$AA$66="Catastrófico"),CONCATENATE("R10C",'Mapa final'!$O$66),"")</f>
        <v/>
      </c>
      <c r="AK15" s="42" t="str">
        <f>IF(AND('Mapa final'!$Y$67="Muy Alta",'Mapa final'!$AA$67="Catastrófico"),CONCATENATE("R10C",'Mapa final'!$O$67),"")</f>
        <v/>
      </c>
      <c r="AL15" s="42" t="str">
        <f>IF(AND('Mapa final'!$Y$68="Muy Alta",'Mapa final'!$AA$68="Catastrófico"),CONCATENATE("R10C",'Mapa final'!$O$68),"")</f>
        <v/>
      </c>
      <c r="AM15" s="43" t="str">
        <f>IF(AND('Mapa final'!$Y$69="Muy Alta",'Mapa final'!$AA$69="Catastrófico"),CONCATENATE("R10C",'Mapa final'!$O$69),"")</f>
        <v/>
      </c>
      <c r="AN15" s="1"/>
      <c r="AO15" s="322"/>
      <c r="AP15" s="323"/>
      <c r="AQ15" s="323"/>
      <c r="AR15" s="323"/>
      <c r="AS15" s="323"/>
      <c r="AT15" s="324"/>
      <c r="AU15" s="1"/>
      <c r="AV15" s="1"/>
      <c r="AW15" s="1"/>
      <c r="AX15" s="1"/>
      <c r="AY15" s="1"/>
      <c r="AZ15" s="1"/>
      <c r="BA15" s="1"/>
      <c r="BB15" s="1"/>
      <c r="BC15" s="1"/>
      <c r="BD15" s="1"/>
      <c r="BE15" s="1"/>
      <c r="BF15" s="1"/>
      <c r="BG15" s="1"/>
      <c r="BH15" s="1"/>
      <c r="BI15" s="1"/>
    </row>
    <row r="16" spans="1:61" ht="15" customHeight="1" x14ac:dyDescent="0.3">
      <c r="A16" s="1"/>
      <c r="B16" s="337"/>
      <c r="C16" s="242"/>
      <c r="D16" s="243"/>
      <c r="E16" s="345" t="s">
        <v>96</v>
      </c>
      <c r="F16" s="329"/>
      <c r="G16" s="329"/>
      <c r="H16" s="329"/>
      <c r="I16" s="329"/>
      <c r="J16" s="44" t="str">
        <f>IF(AND('Mapa final'!$Y$10="Alta",'Mapa final'!$AA$10="Leve"),CONCATENATE("R1C",'Mapa final'!$O$10),"")</f>
        <v/>
      </c>
      <c r="K16" s="45" t="str">
        <f>IF(AND('Mapa final'!$Y$11="Alta",'Mapa final'!$AA$11="Leve"),CONCATENATE("R1C",'Mapa final'!$O$11),"")</f>
        <v/>
      </c>
      <c r="L16" s="45" t="str">
        <f>IF(AND('Mapa final'!$Y$12="Alta",'Mapa final'!$AA$12="Leve"),CONCATENATE("R1C",'Mapa final'!$O$12),"")</f>
        <v/>
      </c>
      <c r="M16" s="45" t="str">
        <f>IF(AND('Mapa final'!$Y$13="Alta",'Mapa final'!$AA$13="Leve"),CONCATENATE("R1C",'Mapa final'!$O$13),"")</f>
        <v/>
      </c>
      <c r="N16" s="45" t="str">
        <f>IF(AND('Mapa final'!$Y$14="Alta",'Mapa final'!$AA$14="Leve"),CONCATENATE("R1C",'Mapa final'!$O$14),"")</f>
        <v/>
      </c>
      <c r="O16" s="46" t="str">
        <f>IF(AND('Mapa final'!$Y$15="Alta",'Mapa final'!$AA$15="Leve"),CONCATENATE("R1C",'Mapa final'!$O$15),"")</f>
        <v/>
      </c>
      <c r="P16" s="44" t="str">
        <f>IF(AND('Mapa final'!$Y$10="Alta",'Mapa final'!$AA$10="Menor"),CONCATENATE("R1C",'Mapa final'!$O$10),"")</f>
        <v/>
      </c>
      <c r="Q16" s="45" t="str">
        <f>IF(AND('Mapa final'!$Y$11="Alta",'Mapa final'!$AA$11="Menor"),CONCATENATE("R1C",'Mapa final'!$O$11),"")</f>
        <v/>
      </c>
      <c r="R16" s="45" t="str">
        <f>IF(AND('Mapa final'!$Y$12="Alta",'Mapa final'!$AA$12="Menor"),CONCATENATE("R1C",'Mapa final'!$O$12),"")</f>
        <v/>
      </c>
      <c r="S16" s="45" t="str">
        <f>IF(AND('Mapa final'!$Y$13="Alta",'Mapa final'!$AA$13="Menor"),CONCATENATE("R1C",'Mapa final'!$O$13),"")</f>
        <v/>
      </c>
      <c r="T16" s="45" t="str">
        <f>IF(AND('Mapa final'!$Y$14="Alta",'Mapa final'!$AA$14="Menor"),CONCATENATE("R1C",'Mapa final'!$O$14),"")</f>
        <v/>
      </c>
      <c r="U16" s="46" t="str">
        <f>IF(AND('Mapa final'!$Y$15="Alta",'Mapa final'!$AA$15="Menor"),CONCATENATE("R1C",'Mapa final'!$O$15),"")</f>
        <v/>
      </c>
      <c r="V16" s="26" t="str">
        <f>IF(AND('Mapa final'!$Y$10="Alta",'Mapa final'!$AA$10="Moderado"),CONCATENATE("R1C",'Mapa final'!$O$10),"")</f>
        <v/>
      </c>
      <c r="W16" s="27" t="str">
        <f>IF(AND('Mapa final'!$Y$11="Alta",'Mapa final'!$AA$11="Moderado"),CONCATENATE("R1C",'Mapa final'!$O$11),"")</f>
        <v/>
      </c>
      <c r="X16" s="27" t="str">
        <f>IF(AND('Mapa final'!$Y$12="Alta",'Mapa final'!$AA$12="Moderado"),CONCATENATE("R1C",'Mapa final'!$O$12),"")</f>
        <v/>
      </c>
      <c r="Y16" s="27" t="str">
        <f>IF(AND('Mapa final'!$Y$13="Alta",'Mapa final'!$AA$13="Moderado"),CONCATENATE("R1C",'Mapa final'!$O$13),"")</f>
        <v/>
      </c>
      <c r="Z16" s="27" t="str">
        <f>IF(AND('Mapa final'!$Y$14="Alta",'Mapa final'!$AA$14="Moderado"),CONCATENATE("R1C",'Mapa final'!$O$14),"")</f>
        <v/>
      </c>
      <c r="AA16" s="28" t="str">
        <f>IF(AND('Mapa final'!$Y$15="Alta",'Mapa final'!$AA$15="Moderado"),CONCATENATE("R1C",'Mapa final'!$O$15),"")</f>
        <v/>
      </c>
      <c r="AB16" s="26" t="str">
        <f>IF(AND('Mapa final'!$Y$10="Alta",'Mapa final'!$AA$10="Mayor"),CONCATENATE("R1C",'Mapa final'!$O$10),"")</f>
        <v/>
      </c>
      <c r="AC16" s="27" t="str">
        <f>IF(AND('Mapa final'!$Y$11="Alta",'Mapa final'!$AA$11="Mayor"),CONCATENATE("R1C",'Mapa final'!$O$11),"")</f>
        <v/>
      </c>
      <c r="AD16" s="27" t="str">
        <f>IF(AND('Mapa final'!$Y$12="Alta",'Mapa final'!$AA$12="Mayor"),CONCATENATE("R1C",'Mapa final'!$O$12),"")</f>
        <v/>
      </c>
      <c r="AE16" s="27" t="str">
        <f>IF(AND('Mapa final'!$Y$13="Alta",'Mapa final'!$AA$13="Mayor"),CONCATENATE("R1C",'Mapa final'!$O$13),"")</f>
        <v/>
      </c>
      <c r="AF16" s="27" t="str">
        <f>IF(AND('Mapa final'!$Y$14="Alta",'Mapa final'!$AA$14="Mayor"),CONCATENATE("R1C",'Mapa final'!$O$14),"")</f>
        <v/>
      </c>
      <c r="AG16" s="28" t="str">
        <f>IF(AND('Mapa final'!$Y$15="Alta",'Mapa final'!$AA$15="Mayor"),CONCATENATE("R1C",'Mapa final'!$O$15),"")</f>
        <v/>
      </c>
      <c r="AH16" s="29" t="str">
        <f>IF(AND('Mapa final'!$Y$10="Alta",'Mapa final'!$AA$10="Catastrófico"),CONCATENATE("R1C",'Mapa final'!$O$10),"")</f>
        <v/>
      </c>
      <c r="AI16" s="30" t="str">
        <f>IF(AND('Mapa final'!$Y$11="Alta",'Mapa final'!$AA$11="Catastrófico"),CONCATENATE("R1C",'Mapa final'!$O$11),"")</f>
        <v/>
      </c>
      <c r="AJ16" s="30" t="str">
        <f>IF(AND('Mapa final'!$Y$12="Alta",'Mapa final'!$AA$12="Catastrófico"),CONCATENATE("R1C",'Mapa final'!$O$12),"")</f>
        <v/>
      </c>
      <c r="AK16" s="30" t="str">
        <f>IF(AND('Mapa final'!$Y$13="Alta",'Mapa final'!$AA$13="Catastrófico"),CONCATENATE("R1C",'Mapa final'!$O$13),"")</f>
        <v/>
      </c>
      <c r="AL16" s="30" t="str">
        <f>IF(AND('Mapa final'!$Y$14="Alta",'Mapa final'!$AA$14="Catastrófico"),CONCATENATE("R1C",'Mapa final'!$O$14),"")</f>
        <v/>
      </c>
      <c r="AM16" s="31" t="str">
        <f>IF(AND('Mapa final'!$Y$15="Alta",'Mapa final'!$AA$15="Catastrófico"),CONCATENATE("R1C",'Mapa final'!$O$15),"")</f>
        <v/>
      </c>
      <c r="AN16" s="1"/>
      <c r="AO16" s="341" t="s">
        <v>97</v>
      </c>
      <c r="AP16" s="318"/>
      <c r="AQ16" s="318"/>
      <c r="AR16" s="318"/>
      <c r="AS16" s="318"/>
      <c r="AT16" s="319"/>
      <c r="AU16" s="1"/>
      <c r="AV16" s="1"/>
      <c r="AW16" s="1"/>
      <c r="AX16" s="1"/>
      <c r="AY16" s="1"/>
      <c r="AZ16" s="1"/>
      <c r="BA16" s="1"/>
      <c r="BB16" s="1"/>
      <c r="BC16" s="1"/>
      <c r="BD16" s="1"/>
      <c r="BE16" s="1"/>
      <c r="BF16" s="1"/>
      <c r="BG16" s="1"/>
      <c r="BH16" s="1"/>
      <c r="BI16" s="1"/>
    </row>
    <row r="17" spans="1:61" ht="15" customHeight="1" x14ac:dyDescent="0.3">
      <c r="A17" s="1"/>
      <c r="B17" s="337"/>
      <c r="C17" s="242"/>
      <c r="D17" s="243"/>
      <c r="E17" s="254"/>
      <c r="F17" s="242"/>
      <c r="G17" s="242"/>
      <c r="H17" s="242"/>
      <c r="I17" s="242"/>
      <c r="J17" s="47" t="str">
        <f>IF(AND('Mapa final'!$Y$16="Alta",'Mapa final'!$AA$16="Leve"),CONCATENATE("R2C",'Mapa final'!$O$16),"")</f>
        <v/>
      </c>
      <c r="K17" s="48" t="str">
        <f>IF(AND('Mapa final'!$Y$17="Alta",'Mapa final'!$AA$17="Leve"),CONCATENATE("R2C",'Mapa final'!$O$17),"")</f>
        <v/>
      </c>
      <c r="L17" s="48" t="str">
        <f>IF(AND('Mapa final'!$Y$18="Alta",'Mapa final'!$AA$18="Leve"),CONCATENATE("R2C",'Mapa final'!$O$18),"")</f>
        <v/>
      </c>
      <c r="M17" s="48" t="str">
        <f>IF(AND('Mapa final'!$Y$19="Alta",'Mapa final'!$AA$19="Leve"),CONCATENATE("R2C",'Mapa final'!$O$19),"")</f>
        <v/>
      </c>
      <c r="N17" s="48" t="str">
        <f>IF(AND('Mapa final'!$Y$20="Alta",'Mapa final'!$AA$20="Leve"),CONCATENATE("R2C",'Mapa final'!$O$20),"")</f>
        <v/>
      </c>
      <c r="O17" s="49" t="str">
        <f>IF(AND('Mapa final'!$Y$21="Alta",'Mapa final'!$AA$21="Leve"),CONCATENATE("R2C",'Mapa final'!$O$21),"")</f>
        <v/>
      </c>
      <c r="P17" s="47" t="str">
        <f>IF(AND('Mapa final'!$Y$16="Alta",'Mapa final'!$AA$16="Menor"),CONCATENATE("R2C",'Mapa final'!$O$16),"")</f>
        <v/>
      </c>
      <c r="Q17" s="48" t="str">
        <f>IF(AND('Mapa final'!$Y$17="Alta",'Mapa final'!$AA$17="Menor"),CONCATENATE("R2C",'Mapa final'!$O$17),"")</f>
        <v/>
      </c>
      <c r="R17" s="48" t="str">
        <f>IF(AND('Mapa final'!$Y$18="Alta",'Mapa final'!$AA$18="Menor"),CONCATENATE("R2C",'Mapa final'!$O$18),"")</f>
        <v/>
      </c>
      <c r="S17" s="48" t="str">
        <f>IF(AND('Mapa final'!$Y$19="Alta",'Mapa final'!$AA$19="Menor"),CONCATENATE("R2C",'Mapa final'!$O$19),"")</f>
        <v/>
      </c>
      <c r="T17" s="48" t="str">
        <f>IF(AND('Mapa final'!$Y$20="Alta",'Mapa final'!$AA$20="Menor"),CONCATENATE("R2C",'Mapa final'!$O$20),"")</f>
        <v/>
      </c>
      <c r="U17" s="49" t="str">
        <f>IF(AND('Mapa final'!$Y$21="Alta",'Mapa final'!$AA$21="Menor"),CONCATENATE("R2C",'Mapa final'!$O$21),"")</f>
        <v/>
      </c>
      <c r="V17" s="32" t="str">
        <f>IF(AND('Mapa final'!$Y$16="Alta",'Mapa final'!$AA$16="Moderado"),CONCATENATE("R2C",'Mapa final'!$O$16),"")</f>
        <v/>
      </c>
      <c r="W17" s="33" t="str">
        <f>IF(AND('Mapa final'!$Y$17="Alta",'Mapa final'!$AA$17="Moderado"),CONCATENATE("R2C",'Mapa final'!$O$17),"")</f>
        <v/>
      </c>
      <c r="X17" s="33" t="str">
        <f>IF(AND('Mapa final'!$Y$18="Alta",'Mapa final'!$AA$18="Moderado"),CONCATENATE("R2C",'Mapa final'!$O$18),"")</f>
        <v/>
      </c>
      <c r="Y17" s="33" t="str">
        <f>IF(AND('Mapa final'!$Y$19="Alta",'Mapa final'!$AA$19="Moderado"),CONCATENATE("R2C",'Mapa final'!$O$19),"")</f>
        <v/>
      </c>
      <c r="Z17" s="33" t="str">
        <f>IF(AND('Mapa final'!$Y$20="Alta",'Mapa final'!$AA$20="Moderado"),CONCATENATE("R2C",'Mapa final'!$O$20),"")</f>
        <v/>
      </c>
      <c r="AA17" s="34" t="str">
        <f>IF(AND('Mapa final'!$Y$21="Alta",'Mapa final'!$AA$21="Moderado"),CONCATENATE("R2C",'Mapa final'!$O$21),"")</f>
        <v/>
      </c>
      <c r="AB17" s="32" t="str">
        <f>IF(AND('Mapa final'!$Y$16="Alta",'Mapa final'!$AA$16="Mayor"),CONCATENATE("R2C",'Mapa final'!$O$16),"")</f>
        <v/>
      </c>
      <c r="AC17" s="33" t="str">
        <f>IF(AND('Mapa final'!$Y$17="Alta",'Mapa final'!$AA$17="Mayor"),CONCATENATE("R2C",'Mapa final'!$O$17),"")</f>
        <v/>
      </c>
      <c r="AD17" s="33" t="str">
        <f>IF(AND('Mapa final'!$Y$18="Alta",'Mapa final'!$AA$18="Mayor"),CONCATENATE("R2C",'Mapa final'!$O$18),"")</f>
        <v/>
      </c>
      <c r="AE17" s="33" t="str">
        <f>IF(AND('Mapa final'!$Y$19="Alta",'Mapa final'!$AA$19="Mayor"),CONCATENATE("R2C",'Mapa final'!$O$19),"")</f>
        <v/>
      </c>
      <c r="AF17" s="33" t="str">
        <f>IF(AND('Mapa final'!$Y$20="Alta",'Mapa final'!$AA$20="Mayor"),CONCATENATE("R2C",'Mapa final'!$O$20),"")</f>
        <v/>
      </c>
      <c r="AG17" s="34" t="str">
        <f>IF(AND('Mapa final'!$Y$21="Alta",'Mapa final'!$AA$21="Mayor"),CONCATENATE("R2C",'Mapa final'!$O$21),"")</f>
        <v/>
      </c>
      <c r="AH17" s="35" t="str">
        <f>IF(AND('Mapa final'!$Y$16="Alta",'Mapa final'!$AA$16="Catastrófico"),CONCATENATE("R2C",'Mapa final'!$O$16),"")</f>
        <v/>
      </c>
      <c r="AI17" s="36" t="str">
        <f>IF(AND('Mapa final'!$Y$17="Alta",'Mapa final'!$AA$17="Catastrófico"),CONCATENATE("R2C",'Mapa final'!$O$17),"")</f>
        <v/>
      </c>
      <c r="AJ17" s="36" t="str">
        <f>IF(AND('Mapa final'!$Y$18="Alta",'Mapa final'!$AA$18="Catastrófico"),CONCATENATE("R2C",'Mapa final'!$O$18),"")</f>
        <v/>
      </c>
      <c r="AK17" s="36" t="str">
        <f>IF(AND('Mapa final'!$Y$19="Alta",'Mapa final'!$AA$19="Catastrófico"),CONCATENATE("R2C",'Mapa final'!$O$19),"")</f>
        <v/>
      </c>
      <c r="AL17" s="36" t="str">
        <f>IF(AND('Mapa final'!$Y$20="Alta",'Mapa final'!$AA$20="Catastrófico"),CONCATENATE("R2C",'Mapa final'!$O$20),"")</f>
        <v/>
      </c>
      <c r="AM17" s="37" t="str">
        <f>IF(AND('Mapa final'!$Y$21="Alta",'Mapa final'!$AA$21="Catastrófico"),CONCATENATE("R2C",'Mapa final'!$O$21),"")</f>
        <v/>
      </c>
      <c r="AN17" s="1"/>
      <c r="AO17" s="320"/>
      <c r="AP17" s="242"/>
      <c r="AQ17" s="242"/>
      <c r="AR17" s="242"/>
      <c r="AS17" s="242"/>
      <c r="AT17" s="321"/>
      <c r="AU17" s="1"/>
      <c r="AV17" s="1"/>
      <c r="AW17" s="1"/>
      <c r="AX17" s="1"/>
      <c r="AY17" s="1"/>
      <c r="AZ17" s="1"/>
      <c r="BA17" s="1"/>
      <c r="BB17" s="1"/>
      <c r="BC17" s="1"/>
      <c r="BD17" s="1"/>
      <c r="BE17" s="1"/>
      <c r="BF17" s="1"/>
      <c r="BG17" s="1"/>
      <c r="BH17" s="1"/>
      <c r="BI17" s="1"/>
    </row>
    <row r="18" spans="1:61" ht="15" customHeight="1" x14ac:dyDescent="0.3">
      <c r="A18" s="1"/>
      <c r="B18" s="337"/>
      <c r="C18" s="242"/>
      <c r="D18" s="243"/>
      <c r="E18" s="254"/>
      <c r="F18" s="242"/>
      <c r="G18" s="242"/>
      <c r="H18" s="242"/>
      <c r="I18" s="242"/>
      <c r="J18" s="47" t="str">
        <f>IF(AND('Mapa final'!$Y$22="Alta",'Mapa final'!$AA$22="Leve"),CONCATENATE("R3C",'Mapa final'!$O$22),"")</f>
        <v/>
      </c>
      <c r="K18" s="48" t="str">
        <f>IF(AND('Mapa final'!$Y$23="Alta",'Mapa final'!$AA$23="Leve"),CONCATENATE("R3C",'Mapa final'!$O$23),"")</f>
        <v/>
      </c>
      <c r="L18" s="48" t="str">
        <f>IF(AND('Mapa final'!$Y$24="Alta",'Mapa final'!$AA$24="Leve"),CONCATENATE("R3C",'Mapa final'!$O$24),"")</f>
        <v/>
      </c>
      <c r="M18" s="48" t="str">
        <f>IF(AND('Mapa final'!$Y$25="Alta",'Mapa final'!$AA$25="Leve"),CONCATENATE("R3C",'Mapa final'!$O$25),"")</f>
        <v/>
      </c>
      <c r="N18" s="48" t="str">
        <f>IF(AND('Mapa final'!$Y$26="Alta",'Mapa final'!$AA$26="Leve"),CONCATENATE("R3C",'Mapa final'!$O$26),"")</f>
        <v/>
      </c>
      <c r="O18" s="49" t="str">
        <f>IF(AND('Mapa final'!$Y$27="Alta",'Mapa final'!$AA$27="Leve"),CONCATENATE("R3C",'Mapa final'!$O$27),"")</f>
        <v/>
      </c>
      <c r="P18" s="47" t="str">
        <f>IF(AND('Mapa final'!$Y$22="Alta",'Mapa final'!$AA$22="Menor"),CONCATENATE("R3C",'Mapa final'!$O$22),"")</f>
        <v/>
      </c>
      <c r="Q18" s="48" t="str">
        <f>IF(AND('Mapa final'!$Y$23="Alta",'Mapa final'!$AA$23="Menor"),CONCATENATE("R3C",'Mapa final'!$O$23),"")</f>
        <v/>
      </c>
      <c r="R18" s="48" t="str">
        <f>IF(AND('Mapa final'!$Y$24="Alta",'Mapa final'!$AA$24="Menor"),CONCATENATE("R3C",'Mapa final'!$O$24),"")</f>
        <v/>
      </c>
      <c r="S18" s="48" t="str">
        <f>IF(AND('Mapa final'!$Y$25="Alta",'Mapa final'!$AA$25="Menor"),CONCATENATE("R3C",'Mapa final'!$O$25),"")</f>
        <v/>
      </c>
      <c r="T18" s="48" t="str">
        <f>IF(AND('Mapa final'!$Y$26="Alta",'Mapa final'!$AA$26="Menor"),CONCATENATE("R3C",'Mapa final'!$O$26),"")</f>
        <v/>
      </c>
      <c r="U18" s="49" t="str">
        <f>IF(AND('Mapa final'!$Y$27="Alta",'Mapa final'!$AA$27="Menor"),CONCATENATE("R3C",'Mapa final'!$O$27),"")</f>
        <v/>
      </c>
      <c r="V18" s="32" t="str">
        <f>IF(AND('Mapa final'!$Y$22="Alta",'Mapa final'!$AA$22="Moderado"),CONCATENATE("R3C",'Mapa final'!$O$22),"")</f>
        <v/>
      </c>
      <c r="W18" s="33" t="str">
        <f>IF(AND('Mapa final'!$Y$23="Alta",'Mapa final'!$AA$23="Moderado"),CONCATENATE("R3C",'Mapa final'!$O$23),"")</f>
        <v/>
      </c>
      <c r="X18" s="33" t="str">
        <f>IF(AND('Mapa final'!$Y$24="Alta",'Mapa final'!$AA$24="Moderado"),CONCATENATE("R3C",'Mapa final'!$O$24),"")</f>
        <v/>
      </c>
      <c r="Y18" s="33" t="str">
        <f>IF(AND('Mapa final'!$Y$25="Alta",'Mapa final'!$AA$25="Moderado"),CONCATENATE("R3C",'Mapa final'!$O$25),"")</f>
        <v/>
      </c>
      <c r="Z18" s="33" t="str">
        <f>IF(AND('Mapa final'!$Y$26="Alta",'Mapa final'!$AA$26="Moderado"),CONCATENATE("R3C",'Mapa final'!$O$26),"")</f>
        <v/>
      </c>
      <c r="AA18" s="34" t="str">
        <f>IF(AND('Mapa final'!$Y$27="Alta",'Mapa final'!$AA$27="Moderado"),CONCATENATE("R3C",'Mapa final'!$O$27),"")</f>
        <v/>
      </c>
      <c r="AB18" s="32" t="str">
        <f>IF(AND('Mapa final'!$Y$22="Alta",'Mapa final'!$AA$22="Mayor"),CONCATENATE("R3C",'Mapa final'!$O$22),"")</f>
        <v/>
      </c>
      <c r="AC18" s="33" t="str">
        <f>IF(AND('Mapa final'!$Y$23="Alta",'Mapa final'!$AA$23="Mayor"),CONCATENATE("R3C",'Mapa final'!$O$23),"")</f>
        <v/>
      </c>
      <c r="AD18" s="33" t="str">
        <f>IF(AND('Mapa final'!$Y$24="Alta",'Mapa final'!$AA$24="Mayor"),CONCATENATE("R3C",'Mapa final'!$O$24),"")</f>
        <v/>
      </c>
      <c r="AE18" s="33" t="str">
        <f>IF(AND('Mapa final'!$Y$25="Alta",'Mapa final'!$AA$25="Mayor"),CONCATENATE("R3C",'Mapa final'!$O$25),"")</f>
        <v/>
      </c>
      <c r="AF18" s="33" t="str">
        <f>IF(AND('Mapa final'!$Y$26="Alta",'Mapa final'!$AA$26="Mayor"),CONCATENATE("R3C",'Mapa final'!$O$26),"")</f>
        <v/>
      </c>
      <c r="AG18" s="34" t="str">
        <f>IF(AND('Mapa final'!$Y$27="Alta",'Mapa final'!$AA$27="Mayor"),CONCATENATE("R3C",'Mapa final'!$O$27),"")</f>
        <v/>
      </c>
      <c r="AH18" s="35" t="str">
        <f>IF(AND('Mapa final'!$Y$22="Alta",'Mapa final'!$AA$22="Catastrófico"),CONCATENATE("R3C",'Mapa final'!$O$22),"")</f>
        <v/>
      </c>
      <c r="AI18" s="36" t="str">
        <f>IF(AND('Mapa final'!$Y$23="Alta",'Mapa final'!$AA$23="Catastrófico"),CONCATENATE("R3C",'Mapa final'!$O$23),"")</f>
        <v/>
      </c>
      <c r="AJ18" s="36" t="str">
        <f>IF(AND('Mapa final'!$Y$24="Alta",'Mapa final'!$AA$24="Catastrófico"),CONCATENATE("R3C",'Mapa final'!$O$24),"")</f>
        <v/>
      </c>
      <c r="AK18" s="36" t="str">
        <f>IF(AND('Mapa final'!$Y$25="Alta",'Mapa final'!$AA$25="Catastrófico"),CONCATENATE("R3C",'Mapa final'!$O$25),"")</f>
        <v/>
      </c>
      <c r="AL18" s="36" t="str">
        <f>IF(AND('Mapa final'!$Y$26="Alta",'Mapa final'!$AA$26="Catastrófico"),CONCATENATE("R3C",'Mapa final'!$O$26),"")</f>
        <v/>
      </c>
      <c r="AM18" s="37" t="str">
        <f>IF(AND('Mapa final'!$Y$27="Alta",'Mapa final'!$AA$27="Catastrófico"),CONCATENATE("R3C",'Mapa final'!$O$27),"")</f>
        <v/>
      </c>
      <c r="AN18" s="1"/>
      <c r="AO18" s="320"/>
      <c r="AP18" s="242"/>
      <c r="AQ18" s="242"/>
      <c r="AR18" s="242"/>
      <c r="AS18" s="242"/>
      <c r="AT18" s="321"/>
      <c r="AU18" s="1"/>
      <c r="AV18" s="1"/>
      <c r="AW18" s="1"/>
      <c r="AX18" s="1"/>
      <c r="AY18" s="1"/>
      <c r="AZ18" s="1"/>
      <c r="BA18" s="1"/>
      <c r="BB18" s="1"/>
      <c r="BC18" s="1"/>
      <c r="BD18" s="1"/>
      <c r="BE18" s="1"/>
      <c r="BF18" s="1"/>
      <c r="BG18" s="1"/>
      <c r="BH18" s="1"/>
      <c r="BI18" s="1"/>
    </row>
    <row r="19" spans="1:61" ht="15" customHeight="1" x14ac:dyDescent="0.3">
      <c r="A19" s="1"/>
      <c r="B19" s="337"/>
      <c r="C19" s="242"/>
      <c r="D19" s="243"/>
      <c r="E19" s="254"/>
      <c r="F19" s="242"/>
      <c r="G19" s="242"/>
      <c r="H19" s="242"/>
      <c r="I19" s="242"/>
      <c r="J19" s="47" t="str">
        <f>IF(AND('Mapa final'!$Y$28="Alta",'Mapa final'!$AA$28="Leve"),CONCATENATE("R4C",'Mapa final'!$O$28),"")</f>
        <v/>
      </c>
      <c r="K19" s="48" t="str">
        <f>IF(AND('Mapa final'!$Y$29="Alta",'Mapa final'!$AA$29="Leve"),CONCATENATE("R4C",'Mapa final'!$O$29),"")</f>
        <v/>
      </c>
      <c r="L19" s="48" t="str">
        <f>IF(AND('Mapa final'!$Y$30="Alta",'Mapa final'!$AA$30="Leve"),CONCATENATE("R4C",'Mapa final'!$O$30),"")</f>
        <v/>
      </c>
      <c r="M19" s="48" t="str">
        <f>IF(AND('Mapa final'!$Y$31="Alta",'Mapa final'!$AA$31="Leve"),CONCATENATE("R4C",'Mapa final'!$O$31),"")</f>
        <v/>
      </c>
      <c r="N19" s="48" t="str">
        <f>IF(AND('Mapa final'!$Y$32="Alta",'Mapa final'!$AA$32="Leve"),CONCATENATE("R4C",'Mapa final'!$O$32),"")</f>
        <v/>
      </c>
      <c r="O19" s="49" t="str">
        <f>IF(AND('Mapa final'!$Y$33="Alta",'Mapa final'!$AA$33="Leve"),CONCATENATE("R4C",'Mapa final'!$O$33),"")</f>
        <v/>
      </c>
      <c r="P19" s="47" t="str">
        <f>IF(AND('Mapa final'!$Y$28="Alta",'Mapa final'!$AA$28="Menor"),CONCATENATE("R4C",'Mapa final'!$O$28),"")</f>
        <v/>
      </c>
      <c r="Q19" s="48" t="str">
        <f>IF(AND('Mapa final'!$Y$29="Alta",'Mapa final'!$AA$29="Menor"),CONCATENATE("R4C",'Mapa final'!$O$29),"")</f>
        <v/>
      </c>
      <c r="R19" s="48" t="str">
        <f>IF(AND('Mapa final'!$Y$30="Alta",'Mapa final'!$AA$30="Menor"),CONCATENATE("R4C",'Mapa final'!$O$30),"")</f>
        <v/>
      </c>
      <c r="S19" s="48" t="str">
        <f>IF(AND('Mapa final'!$Y$31="Alta",'Mapa final'!$AA$31="Menor"),CONCATENATE("R4C",'Mapa final'!$O$31),"")</f>
        <v/>
      </c>
      <c r="T19" s="48" t="str">
        <f>IF(AND('Mapa final'!$Y$32="Alta",'Mapa final'!$AA$32="Menor"),CONCATENATE("R4C",'Mapa final'!$O$32),"")</f>
        <v/>
      </c>
      <c r="U19" s="49" t="str">
        <f>IF(AND('Mapa final'!$Y$33="Alta",'Mapa final'!$AA$33="Menor"),CONCATENATE("R4C",'Mapa final'!$O$33),"")</f>
        <v/>
      </c>
      <c r="V19" s="32" t="str">
        <f>IF(AND('Mapa final'!$Y$28="Alta",'Mapa final'!$AA$28="Moderado"),CONCATENATE("R4C",'Mapa final'!$O$28),"")</f>
        <v/>
      </c>
      <c r="W19" s="33" t="str">
        <f>IF(AND('Mapa final'!$Y$29="Alta",'Mapa final'!$AA$29="Moderado"),CONCATENATE("R4C",'Mapa final'!$O$29),"")</f>
        <v/>
      </c>
      <c r="X19" s="33" t="str">
        <f>IF(AND('Mapa final'!$Y$30="Alta",'Mapa final'!$AA$30="Moderado"),CONCATENATE("R4C",'Mapa final'!$O$30),"")</f>
        <v/>
      </c>
      <c r="Y19" s="33" t="str">
        <f>IF(AND('Mapa final'!$Y$31="Alta",'Mapa final'!$AA$31="Moderado"),CONCATENATE("R4C",'Mapa final'!$O$31),"")</f>
        <v/>
      </c>
      <c r="Z19" s="33" t="str">
        <f>IF(AND('Mapa final'!$Y$32="Alta",'Mapa final'!$AA$32="Moderado"),CONCATENATE("R4C",'Mapa final'!$O$32),"")</f>
        <v/>
      </c>
      <c r="AA19" s="34" t="str">
        <f>IF(AND('Mapa final'!$Y$33="Alta",'Mapa final'!$AA$33="Moderado"),CONCATENATE("R4C",'Mapa final'!$O$33),"")</f>
        <v/>
      </c>
      <c r="AB19" s="32" t="str">
        <f>IF(AND('Mapa final'!$Y$28="Alta",'Mapa final'!$AA$28="Mayor"),CONCATENATE("R4C",'Mapa final'!$O$28),"")</f>
        <v/>
      </c>
      <c r="AC19" s="33" t="str">
        <f>IF(AND('Mapa final'!$Y$29="Alta",'Mapa final'!$AA$29="Mayor"),CONCATENATE("R4C",'Mapa final'!$O$29),"")</f>
        <v/>
      </c>
      <c r="AD19" s="33" t="str">
        <f>IF(AND('Mapa final'!$Y$30="Alta",'Mapa final'!$AA$30="Mayor"),CONCATENATE("R4C",'Mapa final'!$O$30),"")</f>
        <v/>
      </c>
      <c r="AE19" s="33" t="str">
        <f>IF(AND('Mapa final'!$Y$31="Alta",'Mapa final'!$AA$31="Mayor"),CONCATENATE("R4C",'Mapa final'!$O$31),"")</f>
        <v/>
      </c>
      <c r="AF19" s="33" t="str">
        <f>IF(AND('Mapa final'!$Y$32="Alta",'Mapa final'!$AA$32="Mayor"),CONCATENATE("R4C",'Mapa final'!$O$32),"")</f>
        <v/>
      </c>
      <c r="AG19" s="34" t="str">
        <f>IF(AND('Mapa final'!$Y$33="Alta",'Mapa final'!$AA$33="Mayor"),CONCATENATE("R4C",'Mapa final'!$O$33),"")</f>
        <v/>
      </c>
      <c r="AH19" s="35" t="str">
        <f>IF(AND('Mapa final'!$Y$28="Alta",'Mapa final'!$AA$28="Catastrófico"),CONCATENATE("R4C",'Mapa final'!$O$28),"")</f>
        <v/>
      </c>
      <c r="AI19" s="36" t="str">
        <f>IF(AND('Mapa final'!$Y$29="Alta",'Mapa final'!$AA$29="Catastrófico"),CONCATENATE("R4C",'Mapa final'!$O$29),"")</f>
        <v/>
      </c>
      <c r="AJ19" s="36" t="str">
        <f>IF(AND('Mapa final'!$Y$30="Alta",'Mapa final'!$AA$30="Catastrófico"),CONCATENATE("R4C",'Mapa final'!$O$30),"")</f>
        <v/>
      </c>
      <c r="AK19" s="36" t="str">
        <f>IF(AND('Mapa final'!$Y$31="Alta",'Mapa final'!$AA$31="Catastrófico"),CONCATENATE("R4C",'Mapa final'!$O$31),"")</f>
        <v/>
      </c>
      <c r="AL19" s="36" t="str">
        <f>IF(AND('Mapa final'!$Y$32="Alta",'Mapa final'!$AA$32="Catastrófico"),CONCATENATE("R4C",'Mapa final'!$O$32),"")</f>
        <v/>
      </c>
      <c r="AM19" s="37" t="str">
        <f>IF(AND('Mapa final'!$Y$33="Alta",'Mapa final'!$AA$33="Catastrófico"),CONCATENATE("R4C",'Mapa final'!$O$33),"")</f>
        <v/>
      </c>
      <c r="AN19" s="1"/>
      <c r="AO19" s="320"/>
      <c r="AP19" s="242"/>
      <c r="AQ19" s="242"/>
      <c r="AR19" s="242"/>
      <c r="AS19" s="242"/>
      <c r="AT19" s="321"/>
      <c r="AU19" s="1"/>
      <c r="AV19" s="1"/>
      <c r="AW19" s="1"/>
      <c r="AX19" s="1"/>
      <c r="AY19" s="1"/>
      <c r="AZ19" s="1"/>
      <c r="BA19" s="1"/>
      <c r="BB19" s="1"/>
      <c r="BC19" s="1"/>
      <c r="BD19" s="1"/>
      <c r="BE19" s="1"/>
      <c r="BF19" s="1"/>
      <c r="BG19" s="1"/>
      <c r="BH19" s="1"/>
      <c r="BI19" s="1"/>
    </row>
    <row r="20" spans="1:61" ht="15" customHeight="1" x14ac:dyDescent="0.3">
      <c r="A20" s="1"/>
      <c r="B20" s="337"/>
      <c r="C20" s="242"/>
      <c r="D20" s="243"/>
      <c r="E20" s="254"/>
      <c r="F20" s="242"/>
      <c r="G20" s="242"/>
      <c r="H20" s="242"/>
      <c r="I20" s="242"/>
      <c r="J20" s="47" t="str">
        <f>IF(AND('Mapa final'!$Y$34="Alta",'Mapa final'!$AA$34="Leve"),CONCATENATE("R5C",'Mapa final'!$O$34),"")</f>
        <v/>
      </c>
      <c r="K20" s="48" t="str">
        <f>IF(AND('Mapa final'!$Y$35="Alta",'Mapa final'!$AA$35="Leve"),CONCATENATE("R5C",'Mapa final'!$O$35),"")</f>
        <v/>
      </c>
      <c r="L20" s="48" t="str">
        <f>IF(AND('Mapa final'!$Y$36="Alta",'Mapa final'!$AA$36="Leve"),CONCATENATE("R5C",'Mapa final'!$O$36),"")</f>
        <v/>
      </c>
      <c r="M20" s="48" t="str">
        <f>IF(AND('Mapa final'!$Y$37="Alta",'Mapa final'!$AA$37="Leve"),CONCATENATE("R5C",'Mapa final'!$O$37),"")</f>
        <v/>
      </c>
      <c r="N20" s="48" t="str">
        <f>IF(AND('Mapa final'!$Y$38="Alta",'Mapa final'!$AA$38="Leve"),CONCATENATE("R5C",'Mapa final'!$O$38),"")</f>
        <v/>
      </c>
      <c r="O20" s="49" t="str">
        <f>IF(AND('Mapa final'!$Y$39="Alta",'Mapa final'!$AA$39="Leve"),CONCATENATE("R5C",'Mapa final'!$O$39),"")</f>
        <v/>
      </c>
      <c r="P20" s="47" t="str">
        <f>IF(AND('Mapa final'!$Y$34="Alta",'Mapa final'!$AA$34="Menor"),CONCATENATE("R5C",'Mapa final'!$O$34),"")</f>
        <v/>
      </c>
      <c r="Q20" s="48" t="str">
        <f>IF(AND('Mapa final'!$Y$35="Alta",'Mapa final'!$AA$35="Menor"),CONCATENATE("R5C",'Mapa final'!$O$35),"")</f>
        <v/>
      </c>
      <c r="R20" s="48" t="str">
        <f>IF(AND('Mapa final'!$Y$36="Alta",'Mapa final'!$AA$36="Menor"),CONCATENATE("R5C",'Mapa final'!$O$36),"")</f>
        <v/>
      </c>
      <c r="S20" s="48" t="str">
        <f>IF(AND('Mapa final'!$Y$37="Alta",'Mapa final'!$AA$37="Menor"),CONCATENATE("R5C",'Mapa final'!$O$37),"")</f>
        <v/>
      </c>
      <c r="T20" s="48" t="str">
        <f>IF(AND('Mapa final'!$Y$38="Alta",'Mapa final'!$AA$38="Menor"),CONCATENATE("R5C",'Mapa final'!$O$38),"")</f>
        <v/>
      </c>
      <c r="U20" s="49" t="str">
        <f>IF(AND('Mapa final'!$Y$39="Alta",'Mapa final'!$AA$39="Menor"),CONCATENATE("R5C",'Mapa final'!$O$39),"")</f>
        <v/>
      </c>
      <c r="V20" s="32" t="str">
        <f>IF(AND('Mapa final'!$Y$34="Alta",'Mapa final'!$AA$34="Moderado"),CONCATENATE("R5C",'Mapa final'!$O$34),"")</f>
        <v/>
      </c>
      <c r="W20" s="33" t="str">
        <f>IF(AND('Mapa final'!$Y$35="Alta",'Mapa final'!$AA$35="Moderado"),CONCATENATE("R5C",'Mapa final'!$O$35),"")</f>
        <v/>
      </c>
      <c r="X20" s="33" t="str">
        <f>IF(AND('Mapa final'!$Y$36="Alta",'Mapa final'!$AA$36="Moderado"),CONCATENATE("R5C",'Mapa final'!$O$36),"")</f>
        <v/>
      </c>
      <c r="Y20" s="33" t="str">
        <f>IF(AND('Mapa final'!$Y$37="Alta",'Mapa final'!$AA$37="Moderado"),CONCATENATE("R5C",'Mapa final'!$O$37),"")</f>
        <v/>
      </c>
      <c r="Z20" s="33" t="str">
        <f>IF(AND('Mapa final'!$Y$38="Alta",'Mapa final'!$AA$38="Moderado"),CONCATENATE("R5C",'Mapa final'!$O$38),"")</f>
        <v/>
      </c>
      <c r="AA20" s="34" t="str">
        <f>IF(AND('Mapa final'!$Y$39="Alta",'Mapa final'!$AA$39="Moderado"),CONCATENATE("R5C",'Mapa final'!$O$39),"")</f>
        <v/>
      </c>
      <c r="AB20" s="32" t="str">
        <f>IF(AND('Mapa final'!$Y$34="Alta",'Mapa final'!$AA$34="Mayor"),CONCATENATE("R5C",'Mapa final'!$O$34),"")</f>
        <v/>
      </c>
      <c r="AC20" s="33" t="str">
        <f>IF(AND('Mapa final'!$Y$35="Alta",'Mapa final'!$AA$35="Mayor"),CONCATENATE("R5C",'Mapa final'!$O$35),"")</f>
        <v/>
      </c>
      <c r="AD20" s="33" t="str">
        <f>IF(AND('Mapa final'!$Y$36="Alta",'Mapa final'!$AA$36="Mayor"),CONCATENATE("R5C",'Mapa final'!$O$36),"")</f>
        <v/>
      </c>
      <c r="AE20" s="33" t="str">
        <f>IF(AND('Mapa final'!$Y$37="Alta",'Mapa final'!$AA$37="Mayor"),CONCATENATE("R5C",'Mapa final'!$O$37),"")</f>
        <v/>
      </c>
      <c r="AF20" s="33" t="str">
        <f>IF(AND('Mapa final'!$Y$38="Alta",'Mapa final'!$AA$38="Mayor"),CONCATENATE("R5C",'Mapa final'!$O$38),"")</f>
        <v/>
      </c>
      <c r="AG20" s="34" t="str">
        <f>IF(AND('Mapa final'!$Y$39="Alta",'Mapa final'!$AA$39="Mayor"),CONCATENATE("R5C",'Mapa final'!$O$39),"")</f>
        <v/>
      </c>
      <c r="AH20" s="35" t="str">
        <f>IF(AND('Mapa final'!$Y$34="Alta",'Mapa final'!$AA$34="Catastrófico"),CONCATENATE("R5C",'Mapa final'!$O$34),"")</f>
        <v/>
      </c>
      <c r="AI20" s="36" t="str">
        <f>IF(AND('Mapa final'!$Y$35="Alta",'Mapa final'!$AA$35="Catastrófico"),CONCATENATE("R5C",'Mapa final'!$O$35),"")</f>
        <v/>
      </c>
      <c r="AJ20" s="36" t="str">
        <f>IF(AND('Mapa final'!$Y$36="Alta",'Mapa final'!$AA$36="Catastrófico"),CONCATENATE("R5C",'Mapa final'!$O$36),"")</f>
        <v/>
      </c>
      <c r="AK20" s="36" t="str">
        <f>IF(AND('Mapa final'!$Y$37="Alta",'Mapa final'!$AA$37="Catastrófico"),CONCATENATE("R5C",'Mapa final'!$O$37),"")</f>
        <v/>
      </c>
      <c r="AL20" s="36" t="str">
        <f>IF(AND('Mapa final'!$Y$38="Alta",'Mapa final'!$AA$38="Catastrófico"),CONCATENATE("R5C",'Mapa final'!$O$38),"")</f>
        <v/>
      </c>
      <c r="AM20" s="37" t="str">
        <f>IF(AND('Mapa final'!$Y$39="Alta",'Mapa final'!$AA$39="Catastrófico"),CONCATENATE("R5C",'Mapa final'!$O$39),"")</f>
        <v/>
      </c>
      <c r="AN20" s="1"/>
      <c r="AO20" s="320"/>
      <c r="AP20" s="242"/>
      <c r="AQ20" s="242"/>
      <c r="AR20" s="242"/>
      <c r="AS20" s="242"/>
      <c r="AT20" s="321"/>
      <c r="AU20" s="1"/>
      <c r="AV20" s="1"/>
      <c r="AW20" s="1"/>
      <c r="AX20" s="1"/>
      <c r="AY20" s="1"/>
      <c r="AZ20" s="1"/>
      <c r="BA20" s="1"/>
      <c r="BB20" s="1"/>
      <c r="BC20" s="1"/>
      <c r="BD20" s="1"/>
      <c r="BE20" s="1"/>
      <c r="BF20" s="1"/>
      <c r="BG20" s="1"/>
      <c r="BH20" s="1"/>
      <c r="BI20" s="1"/>
    </row>
    <row r="21" spans="1:61" ht="15" customHeight="1" x14ac:dyDescent="0.3">
      <c r="A21" s="1"/>
      <c r="B21" s="337"/>
      <c r="C21" s="242"/>
      <c r="D21" s="243"/>
      <c r="E21" s="254"/>
      <c r="F21" s="242"/>
      <c r="G21" s="242"/>
      <c r="H21" s="242"/>
      <c r="I21" s="242"/>
      <c r="J21" s="47" t="str">
        <f>IF(AND('Mapa final'!$Y$40="Alta",'Mapa final'!$AA$40="Leve"),CONCATENATE("R6C",'Mapa final'!$O$40),"")</f>
        <v/>
      </c>
      <c r="K21" s="48" t="str">
        <f>IF(AND('Mapa final'!$Y$41="Alta",'Mapa final'!$AA$41="Leve"),CONCATENATE("R6C",'Mapa final'!$O$41),"")</f>
        <v/>
      </c>
      <c r="L21" s="48" t="str">
        <f>IF(AND('Mapa final'!$Y$42="Alta",'Mapa final'!$AA$42="Leve"),CONCATENATE("R6C",'Mapa final'!$O$42),"")</f>
        <v/>
      </c>
      <c r="M21" s="48" t="str">
        <f>IF(AND('Mapa final'!$Y$43="Alta",'Mapa final'!$AA$43="Leve"),CONCATENATE("R6C",'Mapa final'!$O$43),"")</f>
        <v/>
      </c>
      <c r="N21" s="48" t="str">
        <f>IF(AND('Mapa final'!$Y$44="Alta",'Mapa final'!$AA$44="Leve"),CONCATENATE("R6C",'Mapa final'!$O$44),"")</f>
        <v/>
      </c>
      <c r="O21" s="49" t="str">
        <f>IF(AND('Mapa final'!$Y$45="Alta",'Mapa final'!$AA$45="Leve"),CONCATENATE("R6C",'Mapa final'!$O$45),"")</f>
        <v/>
      </c>
      <c r="P21" s="47" t="str">
        <f>IF(AND('Mapa final'!$Y$40="Alta",'Mapa final'!$AA$40="Menor"),CONCATENATE("R6C",'Mapa final'!$O$40),"")</f>
        <v/>
      </c>
      <c r="Q21" s="48" t="str">
        <f>IF(AND('Mapa final'!$Y$41="Alta",'Mapa final'!$AA$41="Menor"),CONCATENATE("R6C",'Mapa final'!$O$41),"")</f>
        <v/>
      </c>
      <c r="R21" s="48" t="str">
        <f>IF(AND('Mapa final'!$Y$42="Alta",'Mapa final'!$AA$42="Menor"),CONCATENATE("R6C",'Mapa final'!$O$42),"")</f>
        <v/>
      </c>
      <c r="S21" s="48" t="str">
        <f>IF(AND('Mapa final'!$Y$43="Alta",'Mapa final'!$AA$43="Menor"),CONCATENATE("R6C",'Mapa final'!$O$43),"")</f>
        <v/>
      </c>
      <c r="T21" s="48" t="str">
        <f>IF(AND('Mapa final'!$Y$44="Alta",'Mapa final'!$AA$44="Menor"),CONCATENATE("R6C",'Mapa final'!$O$44),"")</f>
        <v/>
      </c>
      <c r="U21" s="49" t="str">
        <f>IF(AND('Mapa final'!$Y$45="Alta",'Mapa final'!$AA$45="Menor"),CONCATENATE("R6C",'Mapa final'!$O$45),"")</f>
        <v/>
      </c>
      <c r="V21" s="32" t="str">
        <f>IF(AND('Mapa final'!$Y$40="Alta",'Mapa final'!$AA$40="Moderado"),CONCATENATE("R6C",'Mapa final'!$O$40),"")</f>
        <v/>
      </c>
      <c r="W21" s="33" t="str">
        <f>IF(AND('Mapa final'!$Y$41="Alta",'Mapa final'!$AA$41="Moderado"),CONCATENATE("R6C",'Mapa final'!$O$41),"")</f>
        <v/>
      </c>
      <c r="X21" s="33" t="str">
        <f>IF(AND('Mapa final'!$Y$42="Alta",'Mapa final'!$AA$42="Moderado"),CONCATENATE("R6C",'Mapa final'!$O$42),"")</f>
        <v/>
      </c>
      <c r="Y21" s="33" t="str">
        <f>IF(AND('Mapa final'!$Y$43="Alta",'Mapa final'!$AA$43="Moderado"),CONCATENATE("R6C",'Mapa final'!$O$43),"")</f>
        <v/>
      </c>
      <c r="Z21" s="33" t="str">
        <f>IF(AND('Mapa final'!$Y$44="Alta",'Mapa final'!$AA$44="Moderado"),CONCATENATE("R6C",'Mapa final'!$O$44),"")</f>
        <v/>
      </c>
      <c r="AA21" s="34" t="str">
        <f>IF(AND('Mapa final'!$Y$45="Alta",'Mapa final'!$AA$45="Moderado"),CONCATENATE("R6C",'Mapa final'!$O$45),"")</f>
        <v/>
      </c>
      <c r="AB21" s="32" t="str">
        <f>IF(AND('Mapa final'!$Y$40="Alta",'Mapa final'!$AA$40="Mayor"),CONCATENATE("R6C",'Mapa final'!$O$40),"")</f>
        <v/>
      </c>
      <c r="AC21" s="33" t="str">
        <f>IF(AND('Mapa final'!$Y$41="Alta",'Mapa final'!$AA$41="Mayor"),CONCATENATE("R6C",'Mapa final'!$O$41),"")</f>
        <v/>
      </c>
      <c r="AD21" s="33" t="str">
        <f>IF(AND('Mapa final'!$Y$42="Alta",'Mapa final'!$AA$42="Mayor"),CONCATENATE("R6C",'Mapa final'!$O$42),"")</f>
        <v/>
      </c>
      <c r="AE21" s="33" t="str">
        <f>IF(AND('Mapa final'!$Y$43="Alta",'Mapa final'!$AA$43="Mayor"),CONCATENATE("R6C",'Mapa final'!$O$43),"")</f>
        <v/>
      </c>
      <c r="AF21" s="33" t="str">
        <f>IF(AND('Mapa final'!$Y$44="Alta",'Mapa final'!$AA$44="Mayor"),CONCATENATE("R6C",'Mapa final'!$O$44),"")</f>
        <v/>
      </c>
      <c r="AG21" s="34" t="str">
        <f>IF(AND('Mapa final'!$Y$45="Alta",'Mapa final'!$AA$45="Mayor"),CONCATENATE("R6C",'Mapa final'!$O$45),"")</f>
        <v/>
      </c>
      <c r="AH21" s="35" t="str">
        <f>IF(AND('Mapa final'!$Y$40="Alta",'Mapa final'!$AA$40="Catastrófico"),CONCATENATE("R6C",'Mapa final'!$O$40),"")</f>
        <v/>
      </c>
      <c r="AI21" s="36" t="str">
        <f>IF(AND('Mapa final'!$Y$41="Alta",'Mapa final'!$AA$41="Catastrófico"),CONCATENATE("R6C",'Mapa final'!$O$41),"")</f>
        <v/>
      </c>
      <c r="AJ21" s="36" t="str">
        <f>IF(AND('Mapa final'!$Y$42="Alta",'Mapa final'!$AA$42="Catastrófico"),CONCATENATE("R6C",'Mapa final'!$O$42),"")</f>
        <v/>
      </c>
      <c r="AK21" s="36" t="str">
        <f>IF(AND('Mapa final'!$Y$43="Alta",'Mapa final'!$AA$43="Catastrófico"),CONCATENATE("R6C",'Mapa final'!$O$43),"")</f>
        <v/>
      </c>
      <c r="AL21" s="36" t="str">
        <f>IF(AND('Mapa final'!$Y$44="Alta",'Mapa final'!$AA$44="Catastrófico"),CONCATENATE("R6C",'Mapa final'!$O$44),"")</f>
        <v/>
      </c>
      <c r="AM21" s="37" t="str">
        <f>IF(AND('Mapa final'!$Y$45="Alta",'Mapa final'!$AA$45="Catastrófico"),CONCATENATE("R6C",'Mapa final'!$O$45),"")</f>
        <v/>
      </c>
      <c r="AN21" s="1"/>
      <c r="AO21" s="320"/>
      <c r="AP21" s="242"/>
      <c r="AQ21" s="242"/>
      <c r="AR21" s="242"/>
      <c r="AS21" s="242"/>
      <c r="AT21" s="321"/>
      <c r="AU21" s="1"/>
      <c r="AV21" s="1"/>
      <c r="AW21" s="1"/>
      <c r="AX21" s="1"/>
      <c r="AY21" s="1"/>
      <c r="AZ21" s="1"/>
      <c r="BA21" s="1"/>
      <c r="BB21" s="1"/>
      <c r="BC21" s="1"/>
      <c r="BD21" s="1"/>
      <c r="BE21" s="1"/>
      <c r="BF21" s="1"/>
      <c r="BG21" s="1"/>
      <c r="BH21" s="1"/>
      <c r="BI21" s="1"/>
    </row>
    <row r="22" spans="1:61" ht="15" customHeight="1" x14ac:dyDescent="0.3">
      <c r="A22" s="1"/>
      <c r="B22" s="337"/>
      <c r="C22" s="242"/>
      <c r="D22" s="243"/>
      <c r="E22" s="254"/>
      <c r="F22" s="242"/>
      <c r="G22" s="242"/>
      <c r="H22" s="242"/>
      <c r="I22" s="242"/>
      <c r="J22" s="47" t="str">
        <f>IF(AND('Mapa final'!$Y$46="Alta",'Mapa final'!$AA$46="Leve"),CONCATENATE("R7C",'Mapa final'!$O$46),"")</f>
        <v/>
      </c>
      <c r="K22" s="48" t="str">
        <f>IF(AND('Mapa final'!$Y$47="Alta",'Mapa final'!$AA$47="Leve"),CONCATENATE("R7C",'Mapa final'!$O$47),"")</f>
        <v/>
      </c>
      <c r="L22" s="48" t="str">
        <f>IF(AND('Mapa final'!$Y$48="Alta",'Mapa final'!$AA$48="Leve"),CONCATENATE("R7C",'Mapa final'!$O$48),"")</f>
        <v/>
      </c>
      <c r="M22" s="48" t="str">
        <f>IF(AND('Mapa final'!$Y$49="Alta",'Mapa final'!$AA$49="Leve"),CONCATENATE("R7C",'Mapa final'!$O$49),"")</f>
        <v/>
      </c>
      <c r="N22" s="48" t="str">
        <f>IF(AND('Mapa final'!$Y$50="Alta",'Mapa final'!$AA$50="Leve"),CONCATENATE("R7C",'Mapa final'!$O$50),"")</f>
        <v/>
      </c>
      <c r="O22" s="49" t="str">
        <f>IF(AND('Mapa final'!$Y$51="Alta",'Mapa final'!$AA$51="Leve"),CONCATENATE("R7C",'Mapa final'!$O$51),"")</f>
        <v/>
      </c>
      <c r="P22" s="47" t="str">
        <f>IF(AND('Mapa final'!$Y$46="Alta",'Mapa final'!$AA$46="Menor"),CONCATENATE("R7C",'Mapa final'!$O$46),"")</f>
        <v/>
      </c>
      <c r="Q22" s="48" t="str">
        <f>IF(AND('Mapa final'!$Y$47="Alta",'Mapa final'!$AA$47="Menor"),CONCATENATE("R7C",'Mapa final'!$O$47),"")</f>
        <v/>
      </c>
      <c r="R22" s="48" t="str">
        <f>IF(AND('Mapa final'!$Y$48="Alta",'Mapa final'!$AA$48="Menor"),CONCATENATE("R7C",'Mapa final'!$O$48),"")</f>
        <v/>
      </c>
      <c r="S22" s="48" t="str">
        <f>IF(AND('Mapa final'!$Y$49="Alta",'Mapa final'!$AA$49="Menor"),CONCATENATE("R7C",'Mapa final'!$O$49),"")</f>
        <v/>
      </c>
      <c r="T22" s="48" t="str">
        <f>IF(AND('Mapa final'!$Y$50="Alta",'Mapa final'!$AA$50="Menor"),CONCATENATE("R7C",'Mapa final'!$O$50),"")</f>
        <v/>
      </c>
      <c r="U22" s="49" t="str">
        <f>IF(AND('Mapa final'!$Y$51="Alta",'Mapa final'!$AA$51="Menor"),CONCATENATE("R7C",'Mapa final'!$O$51),"")</f>
        <v/>
      </c>
      <c r="V22" s="32" t="str">
        <f>IF(AND('Mapa final'!$Y$46="Alta",'Mapa final'!$AA$46="Moderado"),CONCATENATE("R7C",'Mapa final'!$O$46),"")</f>
        <v/>
      </c>
      <c r="W22" s="33" t="str">
        <f>IF(AND('Mapa final'!$Y$47="Alta",'Mapa final'!$AA$47="Moderado"),CONCATENATE("R7C",'Mapa final'!$O$47),"")</f>
        <v/>
      </c>
      <c r="X22" s="33" t="str">
        <f>IF(AND('Mapa final'!$Y$48="Alta",'Mapa final'!$AA$48="Moderado"),CONCATENATE("R7C",'Mapa final'!$O$48),"")</f>
        <v/>
      </c>
      <c r="Y22" s="33" t="str">
        <f>IF(AND('Mapa final'!$Y$49="Alta",'Mapa final'!$AA$49="Moderado"),CONCATENATE("R7C",'Mapa final'!$O$49),"")</f>
        <v/>
      </c>
      <c r="Z22" s="33" t="str">
        <f>IF(AND('Mapa final'!$Y$50="Alta",'Mapa final'!$AA$50="Moderado"),CONCATENATE("R7C",'Mapa final'!$O$50),"")</f>
        <v/>
      </c>
      <c r="AA22" s="34" t="str">
        <f>IF(AND('Mapa final'!$Y$51="Alta",'Mapa final'!$AA$51="Moderado"),CONCATENATE("R7C",'Mapa final'!$O$51),"")</f>
        <v/>
      </c>
      <c r="AB22" s="32" t="str">
        <f>IF(AND('Mapa final'!$Y$46="Alta",'Mapa final'!$AA$46="Mayor"),CONCATENATE("R7C",'Mapa final'!$O$46),"")</f>
        <v/>
      </c>
      <c r="AC22" s="33" t="str">
        <f>IF(AND('Mapa final'!$Y$47="Alta",'Mapa final'!$AA$47="Mayor"),CONCATENATE("R7C",'Mapa final'!$O$47),"")</f>
        <v/>
      </c>
      <c r="AD22" s="33" t="str">
        <f>IF(AND('Mapa final'!$Y$48="Alta",'Mapa final'!$AA$48="Mayor"),CONCATENATE("R7C",'Mapa final'!$O$48),"")</f>
        <v/>
      </c>
      <c r="AE22" s="33" t="str">
        <f>IF(AND('Mapa final'!$Y$49="Alta",'Mapa final'!$AA$49="Mayor"),CONCATENATE("R7C",'Mapa final'!$O$49),"")</f>
        <v/>
      </c>
      <c r="AF22" s="33" t="str">
        <f>IF(AND('Mapa final'!$Y$50="Alta",'Mapa final'!$AA$50="Mayor"),CONCATENATE("R7C",'Mapa final'!$O$50),"")</f>
        <v/>
      </c>
      <c r="AG22" s="34" t="str">
        <f>IF(AND('Mapa final'!$Y$51="Alta",'Mapa final'!$AA$51="Mayor"),CONCATENATE("R7C",'Mapa final'!$O$51),"")</f>
        <v/>
      </c>
      <c r="AH22" s="35" t="str">
        <f>IF(AND('Mapa final'!$Y$46="Alta",'Mapa final'!$AA$46="Catastrófico"),CONCATENATE("R7C",'Mapa final'!$O$46),"")</f>
        <v/>
      </c>
      <c r="AI22" s="36" t="str">
        <f>IF(AND('Mapa final'!$Y$47="Alta",'Mapa final'!$AA$47="Catastrófico"),CONCATENATE("R7C",'Mapa final'!$O$47),"")</f>
        <v/>
      </c>
      <c r="AJ22" s="36" t="str">
        <f>IF(AND('Mapa final'!$Y$48="Alta",'Mapa final'!$AA$48="Catastrófico"),CONCATENATE("R7C",'Mapa final'!$O$48),"")</f>
        <v/>
      </c>
      <c r="AK22" s="36" t="str">
        <f>IF(AND('Mapa final'!$Y$49="Alta",'Mapa final'!$AA$49="Catastrófico"),CONCATENATE("R7C",'Mapa final'!$O$49),"")</f>
        <v/>
      </c>
      <c r="AL22" s="36" t="str">
        <f>IF(AND('Mapa final'!$Y$50="Alta",'Mapa final'!$AA$50="Catastrófico"),CONCATENATE("R7C",'Mapa final'!$O$50),"")</f>
        <v/>
      </c>
      <c r="AM22" s="37" t="str">
        <f>IF(AND('Mapa final'!$Y$51="Alta",'Mapa final'!$AA$51="Catastrófico"),CONCATENATE("R7C",'Mapa final'!$O$51),"")</f>
        <v/>
      </c>
      <c r="AN22" s="1"/>
      <c r="AO22" s="320"/>
      <c r="AP22" s="242"/>
      <c r="AQ22" s="242"/>
      <c r="AR22" s="242"/>
      <c r="AS22" s="242"/>
      <c r="AT22" s="321"/>
      <c r="AU22" s="1"/>
      <c r="AV22" s="1"/>
      <c r="AW22" s="1"/>
      <c r="AX22" s="1"/>
      <c r="AY22" s="1"/>
      <c r="AZ22" s="1"/>
      <c r="BA22" s="1"/>
      <c r="BB22" s="1"/>
      <c r="BC22" s="1"/>
      <c r="BD22" s="1"/>
      <c r="BE22" s="1"/>
      <c r="BF22" s="1"/>
      <c r="BG22" s="1"/>
      <c r="BH22" s="1"/>
      <c r="BI22" s="1"/>
    </row>
    <row r="23" spans="1:61" ht="15" customHeight="1" x14ac:dyDescent="0.3">
      <c r="A23" s="1"/>
      <c r="B23" s="337"/>
      <c r="C23" s="242"/>
      <c r="D23" s="243"/>
      <c r="E23" s="254"/>
      <c r="F23" s="242"/>
      <c r="G23" s="242"/>
      <c r="H23" s="242"/>
      <c r="I23" s="242"/>
      <c r="J23" s="47" t="str">
        <f>IF(AND('Mapa final'!$Y$52="Alta",'Mapa final'!$AA$52="Leve"),CONCATENATE("R8C",'Mapa final'!$O$52),"")</f>
        <v/>
      </c>
      <c r="K23" s="48" t="str">
        <f>IF(AND('Mapa final'!$Y$53="Alta",'Mapa final'!$AA$53="Leve"),CONCATENATE("R8C",'Mapa final'!$O$53),"")</f>
        <v/>
      </c>
      <c r="L23" s="48" t="str">
        <f>IF(AND('Mapa final'!$Y$54="Alta",'Mapa final'!$AA$54="Leve"),CONCATENATE("R8C",'Mapa final'!$O$54),"")</f>
        <v/>
      </c>
      <c r="M23" s="48" t="str">
        <f>IF(AND('Mapa final'!$Y$55="Alta",'Mapa final'!$AA$55="Leve"),CONCATENATE("R8C",'Mapa final'!$O$55),"")</f>
        <v/>
      </c>
      <c r="N23" s="48" t="str">
        <f>IF(AND('Mapa final'!$Y$56="Alta",'Mapa final'!$AA$56="Leve"),CONCATENATE("R8C",'Mapa final'!$O$56),"")</f>
        <v/>
      </c>
      <c r="O23" s="49" t="str">
        <f>IF(AND('Mapa final'!$Y$57="Alta",'Mapa final'!$AA$57="Leve"),CONCATENATE("R8C",'Mapa final'!$O$57),"")</f>
        <v/>
      </c>
      <c r="P23" s="47" t="str">
        <f>IF(AND('Mapa final'!$Y$52="Alta",'Mapa final'!$AA$52="Menor"),CONCATENATE("R8C",'Mapa final'!$O$52),"")</f>
        <v/>
      </c>
      <c r="Q23" s="48" t="str">
        <f>IF(AND('Mapa final'!$Y$53="Alta",'Mapa final'!$AA$53="Menor"),CONCATENATE("R8C",'Mapa final'!$O$53),"")</f>
        <v/>
      </c>
      <c r="R23" s="48" t="str">
        <f>IF(AND('Mapa final'!$Y$54="Alta",'Mapa final'!$AA$54="Menor"),CONCATENATE("R8C",'Mapa final'!$O$54),"")</f>
        <v/>
      </c>
      <c r="S23" s="48" t="str">
        <f>IF(AND('Mapa final'!$Y$55="Alta",'Mapa final'!$AA$55="Menor"),CONCATENATE("R8C",'Mapa final'!$O$55),"")</f>
        <v/>
      </c>
      <c r="T23" s="48" t="str">
        <f>IF(AND('Mapa final'!$Y$56="Alta",'Mapa final'!$AA$56="Menor"),CONCATENATE("R8C",'Mapa final'!$O$56),"")</f>
        <v/>
      </c>
      <c r="U23" s="49" t="str">
        <f>IF(AND('Mapa final'!$Y$57="Alta",'Mapa final'!$AA$57="Menor"),CONCATENATE("R8C",'Mapa final'!$O$57),"")</f>
        <v/>
      </c>
      <c r="V23" s="32" t="str">
        <f>IF(AND('Mapa final'!$Y$52="Alta",'Mapa final'!$AA$52="Moderado"),CONCATENATE("R8C",'Mapa final'!$O$52),"")</f>
        <v/>
      </c>
      <c r="W23" s="33" t="str">
        <f>IF(AND('Mapa final'!$Y$53="Alta",'Mapa final'!$AA$53="Moderado"),CONCATENATE("R8C",'Mapa final'!$O$53),"")</f>
        <v/>
      </c>
      <c r="X23" s="33" t="str">
        <f>IF(AND('Mapa final'!$Y$54="Alta",'Mapa final'!$AA$54="Moderado"),CONCATENATE("R8C",'Mapa final'!$O$54),"")</f>
        <v/>
      </c>
      <c r="Y23" s="33" t="str">
        <f>IF(AND('Mapa final'!$Y$55="Alta",'Mapa final'!$AA$55="Moderado"),CONCATENATE("R8C",'Mapa final'!$O$55),"")</f>
        <v/>
      </c>
      <c r="Z23" s="33" t="str">
        <f>IF(AND('Mapa final'!$Y$56="Alta",'Mapa final'!$AA$56="Moderado"),CONCATENATE("R8C",'Mapa final'!$O$56),"")</f>
        <v/>
      </c>
      <c r="AA23" s="34" t="str">
        <f>IF(AND('Mapa final'!$Y$57="Alta",'Mapa final'!$AA$57="Moderado"),CONCATENATE("R8C",'Mapa final'!$O$57),"")</f>
        <v/>
      </c>
      <c r="AB23" s="32" t="str">
        <f>IF(AND('Mapa final'!$Y$52="Alta",'Mapa final'!$AA$52="Mayor"),CONCATENATE("R8C",'Mapa final'!$O$52),"")</f>
        <v/>
      </c>
      <c r="AC23" s="33" t="str">
        <f>IF(AND('Mapa final'!$Y$53="Alta",'Mapa final'!$AA$53="Mayor"),CONCATENATE("R8C",'Mapa final'!$O$53),"")</f>
        <v/>
      </c>
      <c r="AD23" s="33" t="str">
        <f>IF(AND('Mapa final'!$Y$54="Alta",'Mapa final'!$AA$54="Mayor"),CONCATENATE("R8C",'Mapa final'!$O$54),"")</f>
        <v/>
      </c>
      <c r="AE23" s="33" t="str">
        <f>IF(AND('Mapa final'!$Y$55="Alta",'Mapa final'!$AA$55="Mayor"),CONCATENATE("R8C",'Mapa final'!$O$55),"")</f>
        <v/>
      </c>
      <c r="AF23" s="33" t="str">
        <f>IF(AND('Mapa final'!$Y$56="Alta",'Mapa final'!$AA$56="Mayor"),CONCATENATE("R8C",'Mapa final'!$O$56),"")</f>
        <v/>
      </c>
      <c r="AG23" s="34" t="str">
        <f>IF(AND('Mapa final'!$Y$57="Alta",'Mapa final'!$AA$57="Mayor"),CONCATENATE("R8C",'Mapa final'!$O$57),"")</f>
        <v/>
      </c>
      <c r="AH23" s="35" t="str">
        <f>IF(AND('Mapa final'!$Y$52="Alta",'Mapa final'!$AA$52="Catastrófico"),CONCATENATE("R8C",'Mapa final'!$O$52),"")</f>
        <v/>
      </c>
      <c r="AI23" s="36" t="str">
        <f>IF(AND('Mapa final'!$Y$53="Alta",'Mapa final'!$AA$53="Catastrófico"),CONCATENATE("R8C",'Mapa final'!$O$53),"")</f>
        <v/>
      </c>
      <c r="AJ23" s="36" t="str">
        <f>IF(AND('Mapa final'!$Y$54="Alta",'Mapa final'!$AA$54="Catastrófico"),CONCATENATE("R8C",'Mapa final'!$O$54),"")</f>
        <v/>
      </c>
      <c r="AK23" s="36" t="str">
        <f>IF(AND('Mapa final'!$Y$55="Alta",'Mapa final'!$AA$55="Catastrófico"),CONCATENATE("R8C",'Mapa final'!$O$55),"")</f>
        <v/>
      </c>
      <c r="AL23" s="36" t="str">
        <f>IF(AND('Mapa final'!$Y$56="Alta",'Mapa final'!$AA$56="Catastrófico"),CONCATENATE("R8C",'Mapa final'!$O$56),"")</f>
        <v/>
      </c>
      <c r="AM23" s="37" t="str">
        <f>IF(AND('Mapa final'!$Y$57="Alta",'Mapa final'!$AA$57="Catastrófico"),CONCATENATE("R8C",'Mapa final'!$O$57),"")</f>
        <v/>
      </c>
      <c r="AN23" s="1"/>
      <c r="AO23" s="320"/>
      <c r="AP23" s="242"/>
      <c r="AQ23" s="242"/>
      <c r="AR23" s="242"/>
      <c r="AS23" s="242"/>
      <c r="AT23" s="321"/>
      <c r="AU23" s="1"/>
      <c r="AV23" s="1"/>
      <c r="AW23" s="1"/>
      <c r="AX23" s="1"/>
      <c r="AY23" s="1"/>
      <c r="AZ23" s="1"/>
      <c r="BA23" s="1"/>
      <c r="BB23" s="1"/>
      <c r="BC23" s="1"/>
      <c r="BD23" s="1"/>
      <c r="BE23" s="1"/>
      <c r="BF23" s="1"/>
      <c r="BG23" s="1"/>
      <c r="BH23" s="1"/>
      <c r="BI23" s="1"/>
    </row>
    <row r="24" spans="1:61" ht="15" customHeight="1" x14ac:dyDescent="0.3">
      <c r="A24" s="1"/>
      <c r="B24" s="337"/>
      <c r="C24" s="242"/>
      <c r="D24" s="243"/>
      <c r="E24" s="254"/>
      <c r="F24" s="242"/>
      <c r="G24" s="242"/>
      <c r="H24" s="242"/>
      <c r="I24" s="242"/>
      <c r="J24" s="47" t="str">
        <f>IF(AND('Mapa final'!$Y$58="Alta",'Mapa final'!$AA$58="Leve"),CONCATENATE("R9C",'Mapa final'!$O$58),"")</f>
        <v/>
      </c>
      <c r="K24" s="48" t="str">
        <f>IF(AND('Mapa final'!$Y$59="Alta",'Mapa final'!$AA$59="Leve"),CONCATENATE("R9C",'Mapa final'!$O$59),"")</f>
        <v/>
      </c>
      <c r="L24" s="48" t="str">
        <f>IF(AND('Mapa final'!$Y$60="Alta",'Mapa final'!$AA$60="Leve"),CONCATENATE("R9C",'Mapa final'!$O$60),"")</f>
        <v/>
      </c>
      <c r="M24" s="48" t="str">
        <f>IF(AND('Mapa final'!$Y$61="Alta",'Mapa final'!$AA$61="Leve"),CONCATENATE("R9C",'Mapa final'!$O$61),"")</f>
        <v/>
      </c>
      <c r="N24" s="48" t="str">
        <f>IF(AND('Mapa final'!$Y$62="Alta",'Mapa final'!$AA$62="Leve"),CONCATENATE("R9C",'Mapa final'!$O$62),"")</f>
        <v/>
      </c>
      <c r="O24" s="49" t="str">
        <f>IF(AND('Mapa final'!$Y$63="Alta",'Mapa final'!$AA$63="Leve"),CONCATENATE("R9C",'Mapa final'!$O$63),"")</f>
        <v/>
      </c>
      <c r="P24" s="47" t="str">
        <f>IF(AND('Mapa final'!$Y$58="Alta",'Mapa final'!$AA$58="Menor"),CONCATENATE("R9C",'Mapa final'!$O$58),"")</f>
        <v/>
      </c>
      <c r="Q24" s="48" t="str">
        <f>IF(AND('Mapa final'!$Y$59="Alta",'Mapa final'!$AA$59="Menor"),CONCATENATE("R9C",'Mapa final'!$O$59),"")</f>
        <v/>
      </c>
      <c r="R24" s="48" t="str">
        <f>IF(AND('Mapa final'!$Y$60="Alta",'Mapa final'!$AA$60="Menor"),CONCATENATE("R9C",'Mapa final'!$O$60),"")</f>
        <v/>
      </c>
      <c r="S24" s="48" t="str">
        <f>IF(AND('Mapa final'!$Y$61="Alta",'Mapa final'!$AA$61="Menor"),CONCATENATE("R9C",'Mapa final'!$O$61),"")</f>
        <v/>
      </c>
      <c r="T24" s="48" t="str">
        <f>IF(AND('Mapa final'!$Y$62="Alta",'Mapa final'!$AA$62="Menor"),CONCATENATE("R9C",'Mapa final'!$O$62),"")</f>
        <v/>
      </c>
      <c r="U24" s="49" t="str">
        <f>IF(AND('Mapa final'!$Y$63="Alta",'Mapa final'!$AA$63="Menor"),CONCATENATE("R9C",'Mapa final'!$O$63),"")</f>
        <v/>
      </c>
      <c r="V24" s="32" t="str">
        <f>IF(AND('Mapa final'!$Y$58="Alta",'Mapa final'!$AA$58="Moderado"),CONCATENATE("R9C",'Mapa final'!$O$58),"")</f>
        <v/>
      </c>
      <c r="W24" s="33" t="str">
        <f>IF(AND('Mapa final'!$Y$59="Alta",'Mapa final'!$AA$59="Moderado"),CONCATENATE("R9C",'Mapa final'!$O$59),"")</f>
        <v/>
      </c>
      <c r="X24" s="33" t="str">
        <f>IF(AND('Mapa final'!$Y$60="Alta",'Mapa final'!$AA$60="Moderado"),CONCATENATE("R9C",'Mapa final'!$O$60),"")</f>
        <v/>
      </c>
      <c r="Y24" s="33" t="str">
        <f>IF(AND('Mapa final'!$Y$61="Alta",'Mapa final'!$AA$61="Moderado"),CONCATENATE("R9C",'Mapa final'!$O$61),"")</f>
        <v/>
      </c>
      <c r="Z24" s="33" t="str">
        <f>IF(AND('Mapa final'!$Y$62="Alta",'Mapa final'!$AA$62="Moderado"),CONCATENATE("R9C",'Mapa final'!$O$62),"")</f>
        <v/>
      </c>
      <c r="AA24" s="34" t="str">
        <f>IF(AND('Mapa final'!$Y$63="Alta",'Mapa final'!$AA$63="Moderado"),CONCATENATE("R9C",'Mapa final'!$O$63),"")</f>
        <v/>
      </c>
      <c r="AB24" s="32" t="str">
        <f>IF(AND('Mapa final'!$Y$58="Alta",'Mapa final'!$AA$58="Mayor"),CONCATENATE("R9C",'Mapa final'!$O$58),"")</f>
        <v/>
      </c>
      <c r="AC24" s="33" t="str">
        <f>IF(AND('Mapa final'!$Y$59="Alta",'Mapa final'!$AA$59="Mayor"),CONCATENATE("R9C",'Mapa final'!$O$59),"")</f>
        <v/>
      </c>
      <c r="AD24" s="33" t="str">
        <f>IF(AND('Mapa final'!$Y$60="Alta",'Mapa final'!$AA$60="Mayor"),CONCATENATE("R9C",'Mapa final'!$O$60),"")</f>
        <v/>
      </c>
      <c r="AE24" s="33" t="str">
        <f>IF(AND('Mapa final'!$Y$61="Alta",'Mapa final'!$AA$61="Mayor"),CONCATENATE("R9C",'Mapa final'!$O$61),"")</f>
        <v/>
      </c>
      <c r="AF24" s="33" t="str">
        <f>IF(AND('Mapa final'!$Y$62="Alta",'Mapa final'!$AA$62="Mayor"),CONCATENATE("R9C",'Mapa final'!$O$62),"")</f>
        <v/>
      </c>
      <c r="AG24" s="34" t="str">
        <f>IF(AND('Mapa final'!$Y$63="Alta",'Mapa final'!$AA$63="Mayor"),CONCATENATE("R9C",'Mapa final'!$O$63),"")</f>
        <v/>
      </c>
      <c r="AH24" s="35" t="str">
        <f>IF(AND('Mapa final'!$Y$58="Alta",'Mapa final'!$AA$58="Catastrófico"),CONCATENATE("R9C",'Mapa final'!$O$58),"")</f>
        <v/>
      </c>
      <c r="AI24" s="36" t="str">
        <f>IF(AND('Mapa final'!$Y$59="Alta",'Mapa final'!$AA$59="Catastrófico"),CONCATENATE("R9C",'Mapa final'!$O$59),"")</f>
        <v/>
      </c>
      <c r="AJ24" s="36" t="str">
        <f>IF(AND('Mapa final'!$Y$60="Alta",'Mapa final'!$AA$60="Catastrófico"),CONCATENATE("R9C",'Mapa final'!$O$60),"")</f>
        <v/>
      </c>
      <c r="AK24" s="36" t="str">
        <f>IF(AND('Mapa final'!$Y$61="Alta",'Mapa final'!$AA$61="Catastrófico"),CONCATENATE("R9C",'Mapa final'!$O$61),"")</f>
        <v/>
      </c>
      <c r="AL24" s="36" t="str">
        <f>IF(AND('Mapa final'!$Y$62="Alta",'Mapa final'!$AA$62="Catastrófico"),CONCATENATE("R9C",'Mapa final'!$O$62),"")</f>
        <v/>
      </c>
      <c r="AM24" s="37" t="str">
        <f>IF(AND('Mapa final'!$Y$63="Alta",'Mapa final'!$AA$63="Catastrófico"),CONCATENATE("R9C",'Mapa final'!$O$63),"")</f>
        <v/>
      </c>
      <c r="AN24" s="1"/>
      <c r="AO24" s="320"/>
      <c r="AP24" s="242"/>
      <c r="AQ24" s="242"/>
      <c r="AR24" s="242"/>
      <c r="AS24" s="242"/>
      <c r="AT24" s="321"/>
      <c r="AU24" s="1"/>
      <c r="AV24" s="1"/>
      <c r="AW24" s="1"/>
      <c r="AX24" s="1"/>
      <c r="AY24" s="1"/>
      <c r="AZ24" s="1"/>
      <c r="BA24" s="1"/>
      <c r="BB24" s="1"/>
      <c r="BC24" s="1"/>
      <c r="BD24" s="1"/>
      <c r="BE24" s="1"/>
      <c r="BF24" s="1"/>
      <c r="BG24" s="1"/>
      <c r="BH24" s="1"/>
      <c r="BI24" s="1"/>
    </row>
    <row r="25" spans="1:61" ht="15.75" customHeight="1" x14ac:dyDescent="0.3">
      <c r="A25" s="1"/>
      <c r="B25" s="337"/>
      <c r="C25" s="242"/>
      <c r="D25" s="243"/>
      <c r="E25" s="306"/>
      <c r="F25" s="330"/>
      <c r="G25" s="330"/>
      <c r="H25" s="330"/>
      <c r="I25" s="330"/>
      <c r="J25" s="50" t="str">
        <f>IF(AND('Mapa final'!$Y$64="Alta",'Mapa final'!$AA$64="Leve"),CONCATENATE("R10C",'Mapa final'!$O$64),"")</f>
        <v/>
      </c>
      <c r="K25" s="51" t="str">
        <f>IF(AND('Mapa final'!$Y$65="Alta",'Mapa final'!$AA$65="Leve"),CONCATENATE("R10C",'Mapa final'!$O$65),"")</f>
        <v/>
      </c>
      <c r="L25" s="51" t="str">
        <f>IF(AND('Mapa final'!$Y$66="Alta",'Mapa final'!$AA$66="Leve"),CONCATENATE("R10C",'Mapa final'!$O$66),"")</f>
        <v/>
      </c>
      <c r="M25" s="51" t="str">
        <f>IF(AND('Mapa final'!$Y$67="Alta",'Mapa final'!$AA$67="Leve"),CONCATENATE("R10C",'Mapa final'!$O$67),"")</f>
        <v/>
      </c>
      <c r="N25" s="51" t="str">
        <f>IF(AND('Mapa final'!$Y$68="Alta",'Mapa final'!$AA$68="Leve"),CONCATENATE("R10C",'Mapa final'!$O$68),"")</f>
        <v/>
      </c>
      <c r="O25" s="52" t="str">
        <f>IF(AND('Mapa final'!$Y$69="Alta",'Mapa final'!$AA$69="Leve"),CONCATENATE("R10C",'Mapa final'!$O$69),"")</f>
        <v/>
      </c>
      <c r="P25" s="50" t="str">
        <f>IF(AND('Mapa final'!$Y$64="Alta",'Mapa final'!$AA$64="Menor"),CONCATENATE("R10C",'Mapa final'!$O$64),"")</f>
        <v/>
      </c>
      <c r="Q25" s="51" t="str">
        <f>IF(AND('Mapa final'!$Y$65="Alta",'Mapa final'!$AA$65="Menor"),CONCATENATE("R10C",'Mapa final'!$O$65),"")</f>
        <v/>
      </c>
      <c r="R25" s="51" t="str">
        <f>IF(AND('Mapa final'!$Y$66="Alta",'Mapa final'!$AA$66="Menor"),CONCATENATE("R10C",'Mapa final'!$O$66),"")</f>
        <v/>
      </c>
      <c r="S25" s="51" t="str">
        <f>IF(AND('Mapa final'!$Y$67="Alta",'Mapa final'!$AA$67="Menor"),CONCATENATE("R10C",'Mapa final'!$O$67),"")</f>
        <v/>
      </c>
      <c r="T25" s="51" t="str">
        <f>IF(AND('Mapa final'!$Y$68="Alta",'Mapa final'!$AA$68="Menor"),CONCATENATE("R10C",'Mapa final'!$O$68),"")</f>
        <v/>
      </c>
      <c r="U25" s="52" t="str">
        <f>IF(AND('Mapa final'!$Y$69="Alta",'Mapa final'!$AA$69="Menor"),CONCATENATE("R10C",'Mapa final'!$O$69),"")</f>
        <v/>
      </c>
      <c r="V25" s="38" t="str">
        <f>IF(AND('Mapa final'!$Y$64="Alta",'Mapa final'!$AA$64="Moderado"),CONCATENATE("R10C",'Mapa final'!$O$64),"")</f>
        <v/>
      </c>
      <c r="W25" s="39" t="str">
        <f>IF(AND('Mapa final'!$Y$65="Alta",'Mapa final'!$AA$65="Moderado"),CONCATENATE("R10C",'Mapa final'!$O$65),"")</f>
        <v/>
      </c>
      <c r="X25" s="39" t="str">
        <f>IF(AND('Mapa final'!$Y$66="Alta",'Mapa final'!$AA$66="Moderado"),CONCATENATE("R10C",'Mapa final'!$O$66),"")</f>
        <v/>
      </c>
      <c r="Y25" s="39" t="str">
        <f>IF(AND('Mapa final'!$Y$67="Alta",'Mapa final'!$AA$67="Moderado"),CONCATENATE("R10C",'Mapa final'!$O$67),"")</f>
        <v/>
      </c>
      <c r="Z25" s="39" t="str">
        <f>IF(AND('Mapa final'!$Y$68="Alta",'Mapa final'!$AA$68="Moderado"),CONCATENATE("R10C",'Mapa final'!$O$68),"")</f>
        <v/>
      </c>
      <c r="AA25" s="40" t="str">
        <f>IF(AND('Mapa final'!$Y$69="Alta",'Mapa final'!$AA$69="Moderado"),CONCATENATE("R10C",'Mapa final'!$O$69),"")</f>
        <v/>
      </c>
      <c r="AB25" s="38" t="str">
        <f>IF(AND('Mapa final'!$Y$64="Alta",'Mapa final'!$AA$64="Mayor"),CONCATENATE("R10C",'Mapa final'!$O$64),"")</f>
        <v/>
      </c>
      <c r="AC25" s="39" t="str">
        <f>IF(AND('Mapa final'!$Y$65="Alta",'Mapa final'!$AA$65="Mayor"),CONCATENATE("R10C",'Mapa final'!$O$65),"")</f>
        <v/>
      </c>
      <c r="AD25" s="39" t="str">
        <f>IF(AND('Mapa final'!$Y$66="Alta",'Mapa final'!$AA$66="Mayor"),CONCATENATE("R10C",'Mapa final'!$O$66),"")</f>
        <v/>
      </c>
      <c r="AE25" s="39" t="str">
        <f>IF(AND('Mapa final'!$Y$67="Alta",'Mapa final'!$AA$67="Mayor"),CONCATENATE("R10C",'Mapa final'!$O$67),"")</f>
        <v/>
      </c>
      <c r="AF25" s="39" t="str">
        <f>IF(AND('Mapa final'!$Y$68="Alta",'Mapa final'!$AA$68="Mayor"),CONCATENATE("R10C",'Mapa final'!$O$68),"")</f>
        <v/>
      </c>
      <c r="AG25" s="40" t="str">
        <f>IF(AND('Mapa final'!$Y$69="Alta",'Mapa final'!$AA$69="Mayor"),CONCATENATE("R10C",'Mapa final'!$O$69),"")</f>
        <v/>
      </c>
      <c r="AH25" s="41" t="str">
        <f>IF(AND('Mapa final'!$Y$64="Alta",'Mapa final'!$AA$64="Catastrófico"),CONCATENATE("R10C",'Mapa final'!$O$64),"")</f>
        <v/>
      </c>
      <c r="AI25" s="42" t="str">
        <f>IF(AND('Mapa final'!$Y$65="Alta",'Mapa final'!$AA$65="Catastrófico"),CONCATENATE("R10C",'Mapa final'!$O$65),"")</f>
        <v/>
      </c>
      <c r="AJ25" s="42" t="str">
        <f>IF(AND('Mapa final'!$Y$66="Alta",'Mapa final'!$AA$66="Catastrófico"),CONCATENATE("R10C",'Mapa final'!$O$66),"")</f>
        <v/>
      </c>
      <c r="AK25" s="42" t="str">
        <f>IF(AND('Mapa final'!$Y$67="Alta",'Mapa final'!$AA$67="Catastrófico"),CONCATENATE("R10C",'Mapa final'!$O$67),"")</f>
        <v/>
      </c>
      <c r="AL25" s="42" t="str">
        <f>IF(AND('Mapa final'!$Y$68="Alta",'Mapa final'!$AA$68="Catastrófico"),CONCATENATE("R10C",'Mapa final'!$O$68),"")</f>
        <v/>
      </c>
      <c r="AM25" s="43" t="str">
        <f>IF(AND('Mapa final'!$Y$69="Alta",'Mapa final'!$AA$69="Catastrófico"),CONCATENATE("R10C",'Mapa final'!$O$69),"")</f>
        <v/>
      </c>
      <c r="AN25" s="1"/>
      <c r="AO25" s="322"/>
      <c r="AP25" s="323"/>
      <c r="AQ25" s="323"/>
      <c r="AR25" s="323"/>
      <c r="AS25" s="323"/>
      <c r="AT25" s="324"/>
      <c r="AU25" s="1"/>
      <c r="AV25" s="1"/>
      <c r="AW25" s="1"/>
      <c r="AX25" s="1"/>
      <c r="AY25" s="1"/>
      <c r="AZ25" s="1"/>
      <c r="BA25" s="1"/>
      <c r="BB25" s="1"/>
      <c r="BC25" s="1"/>
      <c r="BD25" s="1"/>
      <c r="BE25" s="1"/>
      <c r="BF25" s="1"/>
      <c r="BG25" s="1"/>
      <c r="BH25" s="1"/>
      <c r="BI25" s="1"/>
    </row>
    <row r="26" spans="1:61" ht="15" customHeight="1" x14ac:dyDescent="0.3">
      <c r="A26" s="1"/>
      <c r="B26" s="337"/>
      <c r="C26" s="242"/>
      <c r="D26" s="243"/>
      <c r="E26" s="345" t="s">
        <v>98</v>
      </c>
      <c r="F26" s="329"/>
      <c r="G26" s="329"/>
      <c r="H26" s="329"/>
      <c r="I26" s="311"/>
      <c r="J26" s="44" t="str">
        <f>IF(AND('Mapa final'!$Y$10="Media",'Mapa final'!$AA$10="Leve"),CONCATENATE("R1C",'Mapa final'!$O$10),"")</f>
        <v/>
      </c>
      <c r="K26" s="45" t="str">
        <f>IF(AND('Mapa final'!$Y$11="Media",'Mapa final'!$AA$11="Leve"),CONCATENATE("R1C",'Mapa final'!$O$11),"")</f>
        <v/>
      </c>
      <c r="L26" s="45" t="str">
        <f>IF(AND('Mapa final'!$Y$12="Media",'Mapa final'!$AA$12="Leve"),CONCATENATE("R1C",'Mapa final'!$O$12),"")</f>
        <v/>
      </c>
      <c r="M26" s="45" t="str">
        <f>IF(AND('Mapa final'!$Y$13="Media",'Mapa final'!$AA$13="Leve"),CONCATENATE("R1C",'Mapa final'!$O$13),"")</f>
        <v/>
      </c>
      <c r="N26" s="45" t="str">
        <f>IF(AND('Mapa final'!$Y$14="Media",'Mapa final'!$AA$14="Leve"),CONCATENATE("R1C",'Mapa final'!$O$14),"")</f>
        <v/>
      </c>
      <c r="O26" s="46" t="str">
        <f>IF(AND('Mapa final'!$Y$15="Media",'Mapa final'!$AA$15="Leve"),CONCATENATE("R1C",'Mapa final'!$O$15),"")</f>
        <v/>
      </c>
      <c r="P26" s="44" t="str">
        <f>IF(AND('Mapa final'!$Y$10="Media",'Mapa final'!$AA$10="Menor"),CONCATENATE("R1C",'Mapa final'!$O$10),"")</f>
        <v/>
      </c>
      <c r="Q26" s="45" t="str">
        <f>IF(AND('Mapa final'!$Y$11="Media",'Mapa final'!$AA$11="Menor"),CONCATENATE("R1C",'Mapa final'!$O$11),"")</f>
        <v/>
      </c>
      <c r="R26" s="45" t="str">
        <f>IF(AND('Mapa final'!$Y$12="Media",'Mapa final'!$AA$12="Menor"),CONCATENATE("R1C",'Mapa final'!$O$12),"")</f>
        <v/>
      </c>
      <c r="S26" s="45" t="str">
        <f>IF(AND('Mapa final'!$Y$13="Media",'Mapa final'!$AA$13="Menor"),CONCATENATE("R1C",'Mapa final'!$O$13),"")</f>
        <v/>
      </c>
      <c r="T26" s="45" t="str">
        <f>IF(AND('Mapa final'!$Y$14="Media",'Mapa final'!$AA$14="Menor"),CONCATENATE("R1C",'Mapa final'!$O$14),"")</f>
        <v/>
      </c>
      <c r="U26" s="46" t="str">
        <f>IF(AND('Mapa final'!$Y$15="Media",'Mapa final'!$AA$15="Menor"),CONCATENATE("R1C",'Mapa final'!$O$15),"")</f>
        <v/>
      </c>
      <c r="V26" s="44" t="str">
        <f>IF(AND('Mapa final'!$Y$10="Media",'Mapa final'!$AA$10="Moderado"),CONCATENATE("R1C",'Mapa final'!$O$10),"")</f>
        <v/>
      </c>
      <c r="W26" s="45" t="str">
        <f>IF(AND('Mapa final'!$Y$11="Media",'Mapa final'!$AA$11="Moderado"),CONCATENATE("R1C",'Mapa final'!$O$11),"")</f>
        <v/>
      </c>
      <c r="X26" s="45" t="str">
        <f>IF(AND('Mapa final'!$Y$12="Media",'Mapa final'!$AA$12="Moderado"),CONCATENATE("R1C",'Mapa final'!$O$12),"")</f>
        <v/>
      </c>
      <c r="Y26" s="45" t="str">
        <f>IF(AND('Mapa final'!$Y$13="Media",'Mapa final'!$AA$13="Moderado"),CONCATENATE("R1C",'Mapa final'!$O$13),"")</f>
        <v/>
      </c>
      <c r="Z26" s="45" t="str">
        <f>IF(AND('Mapa final'!$Y$14="Media",'Mapa final'!$AA$14="Moderado"),CONCATENATE("R1C",'Mapa final'!$O$14),"")</f>
        <v/>
      </c>
      <c r="AA26" s="46" t="str">
        <f>IF(AND('Mapa final'!$Y$15="Media",'Mapa final'!$AA$15="Moderado"),CONCATENATE("R1C",'Mapa final'!$O$15),"")</f>
        <v/>
      </c>
      <c r="AB26" s="26" t="str">
        <f>IF(AND('Mapa final'!$Y$10="Media",'Mapa final'!$AA$10="Mayor"),CONCATENATE("R1C",'Mapa final'!$O$10),"")</f>
        <v/>
      </c>
      <c r="AC26" s="27" t="str">
        <f>IF(AND('Mapa final'!$Y$11="Media",'Mapa final'!$AA$11="Mayor"),CONCATENATE("R1C",'Mapa final'!$O$11),"")</f>
        <v/>
      </c>
      <c r="AD26" s="27" t="str">
        <f>IF(AND('Mapa final'!$Y$12="Media",'Mapa final'!$AA$12="Mayor"),CONCATENATE("R1C",'Mapa final'!$O$12),"")</f>
        <v/>
      </c>
      <c r="AE26" s="27" t="str">
        <f>IF(AND('Mapa final'!$Y$13="Media",'Mapa final'!$AA$13="Mayor"),CONCATENATE("R1C",'Mapa final'!$O$13),"")</f>
        <v/>
      </c>
      <c r="AF26" s="27" t="str">
        <f>IF(AND('Mapa final'!$Y$14="Media",'Mapa final'!$AA$14="Mayor"),CONCATENATE("R1C",'Mapa final'!$O$14),"")</f>
        <v/>
      </c>
      <c r="AG26" s="28" t="str">
        <f>IF(AND('Mapa final'!$Y$15="Media",'Mapa final'!$AA$15="Mayor"),CONCATENATE("R1C",'Mapa final'!$O$15),"")</f>
        <v/>
      </c>
      <c r="AH26" s="29" t="str">
        <f>IF(AND('Mapa final'!$Y$10="Media",'Mapa final'!$AA$10="Catastrófico"),CONCATENATE("R1C",'Mapa final'!$O$10),"")</f>
        <v/>
      </c>
      <c r="AI26" s="30" t="str">
        <f>IF(AND('Mapa final'!$Y$11="Media",'Mapa final'!$AA$11="Catastrófico"),CONCATENATE("R1C",'Mapa final'!$O$11),"")</f>
        <v/>
      </c>
      <c r="AJ26" s="30" t="str">
        <f>IF(AND('Mapa final'!$Y$12="Media",'Mapa final'!$AA$12="Catastrófico"),CONCATENATE("R1C",'Mapa final'!$O$12),"")</f>
        <v/>
      </c>
      <c r="AK26" s="30" t="str">
        <f>IF(AND('Mapa final'!$Y$13="Media",'Mapa final'!$AA$13="Catastrófico"),CONCATENATE("R1C",'Mapa final'!$O$13),"")</f>
        <v/>
      </c>
      <c r="AL26" s="30" t="str">
        <f>IF(AND('Mapa final'!$Y$14="Media",'Mapa final'!$AA$14="Catastrófico"),CONCATENATE("R1C",'Mapa final'!$O$14),"")</f>
        <v/>
      </c>
      <c r="AM26" s="31" t="str">
        <f>IF(AND('Mapa final'!$Y$15="Media",'Mapa final'!$AA$15="Catastrófico"),CONCATENATE("R1C",'Mapa final'!$O$15),"")</f>
        <v/>
      </c>
      <c r="AN26" s="1"/>
      <c r="AO26" s="342" t="s">
        <v>99</v>
      </c>
      <c r="AP26" s="318"/>
      <c r="AQ26" s="318"/>
      <c r="AR26" s="318"/>
      <c r="AS26" s="318"/>
      <c r="AT26" s="319"/>
      <c r="AU26" s="1"/>
      <c r="AV26" s="1"/>
      <c r="AW26" s="1"/>
      <c r="AX26" s="1"/>
      <c r="AY26" s="1"/>
      <c r="AZ26" s="1"/>
      <c r="BA26" s="1"/>
      <c r="BB26" s="1"/>
      <c r="BC26" s="1"/>
      <c r="BD26" s="1"/>
      <c r="BE26" s="1"/>
      <c r="BF26" s="1"/>
      <c r="BG26" s="1"/>
      <c r="BH26" s="1"/>
      <c r="BI26" s="1"/>
    </row>
    <row r="27" spans="1:61" ht="15" customHeight="1" x14ac:dyDescent="0.3">
      <c r="A27" s="1"/>
      <c r="B27" s="337"/>
      <c r="C27" s="242"/>
      <c r="D27" s="243"/>
      <c r="E27" s="254"/>
      <c r="F27" s="242"/>
      <c r="G27" s="242"/>
      <c r="H27" s="242"/>
      <c r="I27" s="243"/>
      <c r="J27" s="47" t="str">
        <f>IF(AND('Mapa final'!$Y$16="Media",'Mapa final'!$AA$16="Leve"),CONCATENATE("R2C",'Mapa final'!$O$16),"")</f>
        <v/>
      </c>
      <c r="K27" s="48" t="str">
        <f>IF(AND('Mapa final'!$Y$17="Media",'Mapa final'!$AA$17="Leve"),CONCATENATE("R2C",'Mapa final'!$O$17),"")</f>
        <v/>
      </c>
      <c r="L27" s="48" t="str">
        <f>IF(AND('Mapa final'!$Y$18="Media",'Mapa final'!$AA$18="Leve"),CONCATENATE("R2C",'Mapa final'!$O$18),"")</f>
        <v/>
      </c>
      <c r="M27" s="48" t="str">
        <f>IF(AND('Mapa final'!$Y$19="Media",'Mapa final'!$AA$19="Leve"),CONCATENATE("R2C",'Mapa final'!$O$19),"")</f>
        <v/>
      </c>
      <c r="N27" s="48" t="str">
        <f>IF(AND('Mapa final'!$Y$20="Media",'Mapa final'!$AA$20="Leve"),CONCATENATE("R2C",'Mapa final'!$O$20),"")</f>
        <v/>
      </c>
      <c r="O27" s="49" t="str">
        <f>IF(AND('Mapa final'!$Y$21="Media",'Mapa final'!$AA$21="Leve"),CONCATENATE("R2C",'Mapa final'!$O$21),"")</f>
        <v/>
      </c>
      <c r="P27" s="47" t="str">
        <f>IF(AND('Mapa final'!$Y$16="Media",'Mapa final'!$AA$16="Menor"),CONCATENATE("R2C",'Mapa final'!$O$16),"")</f>
        <v/>
      </c>
      <c r="Q27" s="48" t="str">
        <f>IF(AND('Mapa final'!$Y$17="Media",'Mapa final'!$AA$17="Menor"),CONCATENATE("R2C",'Mapa final'!$O$17),"")</f>
        <v/>
      </c>
      <c r="R27" s="48" t="str">
        <f>IF(AND('Mapa final'!$Y$18="Media",'Mapa final'!$AA$18="Menor"),CONCATENATE("R2C",'Mapa final'!$O$18),"")</f>
        <v/>
      </c>
      <c r="S27" s="48" t="str">
        <f>IF(AND('Mapa final'!$Y$19="Media",'Mapa final'!$AA$19="Menor"),CONCATENATE("R2C",'Mapa final'!$O$19),"")</f>
        <v/>
      </c>
      <c r="T27" s="48" t="str">
        <f>IF(AND('Mapa final'!$Y$20="Media",'Mapa final'!$AA$20="Menor"),CONCATENATE("R2C",'Mapa final'!$O$20),"")</f>
        <v/>
      </c>
      <c r="U27" s="49" t="str">
        <f>IF(AND('Mapa final'!$Y$21="Media",'Mapa final'!$AA$21="Menor"),CONCATENATE("R2C",'Mapa final'!$O$21),"")</f>
        <v/>
      </c>
      <c r="V27" s="47" t="str">
        <f>IF(AND('Mapa final'!$Y$16="Media",'Mapa final'!$AA$16="Moderado"),CONCATENATE("R2C",'Mapa final'!$O$16),"")</f>
        <v/>
      </c>
      <c r="W27" s="48" t="str">
        <f>IF(AND('Mapa final'!$Y$17="Media",'Mapa final'!$AA$17="Moderado"),CONCATENATE("R2C",'Mapa final'!$O$17),"")</f>
        <v/>
      </c>
      <c r="X27" s="48" t="str">
        <f>IF(AND('Mapa final'!$Y$18="Media",'Mapa final'!$AA$18="Moderado"),CONCATENATE("R2C",'Mapa final'!$O$18),"")</f>
        <v/>
      </c>
      <c r="Y27" s="48" t="str">
        <f>IF(AND('Mapa final'!$Y$19="Media",'Mapa final'!$AA$19="Moderado"),CONCATENATE("R2C",'Mapa final'!$O$19),"")</f>
        <v/>
      </c>
      <c r="Z27" s="48" t="str">
        <f>IF(AND('Mapa final'!$Y$20="Media",'Mapa final'!$AA$20="Moderado"),CONCATENATE("R2C",'Mapa final'!$O$20),"")</f>
        <v/>
      </c>
      <c r="AA27" s="49" t="str">
        <f>IF(AND('Mapa final'!$Y$21="Media",'Mapa final'!$AA$21="Moderado"),CONCATENATE("R2C",'Mapa final'!$O$21),"")</f>
        <v/>
      </c>
      <c r="AB27" s="32" t="str">
        <f>IF(AND('Mapa final'!$Y$16="Media",'Mapa final'!$AA$16="Mayor"),CONCATENATE("R2C",'Mapa final'!$O$16),"")</f>
        <v/>
      </c>
      <c r="AC27" s="33" t="str">
        <f>IF(AND('Mapa final'!$Y$17="Media",'Mapa final'!$AA$17="Mayor"),CONCATENATE("R2C",'Mapa final'!$O$17),"")</f>
        <v/>
      </c>
      <c r="AD27" s="33" t="str">
        <f>IF(AND('Mapa final'!$Y$18="Media",'Mapa final'!$AA$18="Mayor"),CONCATENATE("R2C",'Mapa final'!$O$18),"")</f>
        <v/>
      </c>
      <c r="AE27" s="33" t="str">
        <f>IF(AND('Mapa final'!$Y$19="Media",'Mapa final'!$AA$19="Mayor"),CONCATENATE("R2C",'Mapa final'!$O$19),"")</f>
        <v/>
      </c>
      <c r="AF27" s="33" t="str">
        <f>IF(AND('Mapa final'!$Y$20="Media",'Mapa final'!$AA$20="Mayor"),CONCATENATE("R2C",'Mapa final'!$O$20),"")</f>
        <v/>
      </c>
      <c r="AG27" s="34" t="str">
        <f>IF(AND('Mapa final'!$Y$21="Media",'Mapa final'!$AA$21="Mayor"),CONCATENATE("R2C",'Mapa final'!$O$21),"")</f>
        <v/>
      </c>
      <c r="AH27" s="35" t="str">
        <f>IF(AND('Mapa final'!$Y$16="Media",'Mapa final'!$AA$16="Catastrófico"),CONCATENATE("R2C",'Mapa final'!$O$16),"")</f>
        <v/>
      </c>
      <c r="AI27" s="36" t="str">
        <f>IF(AND('Mapa final'!$Y$17="Media",'Mapa final'!$AA$17="Catastrófico"),CONCATENATE("R2C",'Mapa final'!$O$17),"")</f>
        <v/>
      </c>
      <c r="AJ27" s="36" t="str">
        <f>IF(AND('Mapa final'!$Y$18="Media",'Mapa final'!$AA$18="Catastrófico"),CONCATENATE("R2C",'Mapa final'!$O$18),"")</f>
        <v/>
      </c>
      <c r="AK27" s="36" t="str">
        <f>IF(AND('Mapa final'!$Y$19="Media",'Mapa final'!$AA$19="Catastrófico"),CONCATENATE("R2C",'Mapa final'!$O$19),"")</f>
        <v/>
      </c>
      <c r="AL27" s="36" t="str">
        <f>IF(AND('Mapa final'!$Y$20="Media",'Mapa final'!$AA$20="Catastrófico"),CONCATENATE("R2C",'Mapa final'!$O$20),"")</f>
        <v/>
      </c>
      <c r="AM27" s="37" t="str">
        <f>IF(AND('Mapa final'!$Y$21="Media",'Mapa final'!$AA$21="Catastrófico"),CONCATENATE("R2C",'Mapa final'!$O$21),"")</f>
        <v/>
      </c>
      <c r="AN27" s="1"/>
      <c r="AO27" s="320"/>
      <c r="AP27" s="242"/>
      <c r="AQ27" s="242"/>
      <c r="AR27" s="242"/>
      <c r="AS27" s="242"/>
      <c r="AT27" s="321"/>
      <c r="AU27" s="1"/>
      <c r="AV27" s="1"/>
      <c r="AW27" s="1"/>
      <c r="AX27" s="1"/>
      <c r="AY27" s="1"/>
      <c r="AZ27" s="1"/>
      <c r="BA27" s="1"/>
      <c r="BB27" s="1"/>
      <c r="BC27" s="1"/>
      <c r="BD27" s="1"/>
      <c r="BE27" s="1"/>
      <c r="BF27" s="1"/>
      <c r="BG27" s="1"/>
      <c r="BH27" s="1"/>
      <c r="BI27" s="1"/>
    </row>
    <row r="28" spans="1:61" ht="15" customHeight="1" x14ac:dyDescent="0.3">
      <c r="A28" s="1"/>
      <c r="B28" s="337"/>
      <c r="C28" s="242"/>
      <c r="D28" s="243"/>
      <c r="E28" s="254"/>
      <c r="F28" s="242"/>
      <c r="G28" s="242"/>
      <c r="H28" s="242"/>
      <c r="I28" s="243"/>
      <c r="J28" s="47" t="str">
        <f>IF(AND('Mapa final'!$Y$22="Media",'Mapa final'!$AA$22="Leve"),CONCATENATE("R3C",'Mapa final'!$O$22),"")</f>
        <v/>
      </c>
      <c r="K28" s="48" t="str">
        <f>IF(AND('Mapa final'!$Y$23="Media",'Mapa final'!$AA$23="Leve"),CONCATENATE("R3C",'Mapa final'!$O$23),"")</f>
        <v/>
      </c>
      <c r="L28" s="48" t="str">
        <f>IF(AND('Mapa final'!$Y$24="Media",'Mapa final'!$AA$24="Leve"),CONCATENATE("R3C",'Mapa final'!$O$24),"")</f>
        <v/>
      </c>
      <c r="M28" s="48" t="str">
        <f>IF(AND('Mapa final'!$Y$25="Media",'Mapa final'!$AA$25="Leve"),CONCATENATE("R3C",'Mapa final'!$O$25),"")</f>
        <v/>
      </c>
      <c r="N28" s="48" t="str">
        <f>IF(AND('Mapa final'!$Y$26="Media",'Mapa final'!$AA$26="Leve"),CONCATENATE("R3C",'Mapa final'!$O$26),"")</f>
        <v/>
      </c>
      <c r="O28" s="49" t="str">
        <f>IF(AND('Mapa final'!$Y$27="Media",'Mapa final'!$AA$27="Leve"),CONCATENATE("R3C",'Mapa final'!$O$27),"")</f>
        <v/>
      </c>
      <c r="P28" s="47" t="str">
        <f>IF(AND('Mapa final'!$Y$22="Media",'Mapa final'!$AA$22="Menor"),CONCATENATE("R3C",'Mapa final'!$O$22),"")</f>
        <v/>
      </c>
      <c r="Q28" s="48" t="str">
        <f>IF(AND('Mapa final'!$Y$23="Media",'Mapa final'!$AA$23="Menor"),CONCATENATE("R3C",'Mapa final'!$O$23),"")</f>
        <v/>
      </c>
      <c r="R28" s="48" t="str">
        <f>IF(AND('Mapa final'!$Y$24="Media",'Mapa final'!$AA$24="Menor"),CONCATENATE("R3C",'Mapa final'!$O$24),"")</f>
        <v/>
      </c>
      <c r="S28" s="48" t="str">
        <f>IF(AND('Mapa final'!$Y$25="Media",'Mapa final'!$AA$25="Menor"),CONCATENATE("R3C",'Mapa final'!$O$25),"")</f>
        <v/>
      </c>
      <c r="T28" s="48" t="str">
        <f>IF(AND('Mapa final'!$Y$26="Media",'Mapa final'!$AA$26="Menor"),CONCATENATE("R3C",'Mapa final'!$O$26),"")</f>
        <v/>
      </c>
      <c r="U28" s="49" t="str">
        <f>IF(AND('Mapa final'!$Y$27="Media",'Mapa final'!$AA$27="Menor"),CONCATENATE("R3C",'Mapa final'!$O$27),"")</f>
        <v/>
      </c>
      <c r="V28" s="47" t="str">
        <f>IF(AND('Mapa final'!$Y$22="Media",'Mapa final'!$AA$22="Moderado"),CONCATENATE("R3C",'Mapa final'!$O$22),"")</f>
        <v/>
      </c>
      <c r="W28" s="48" t="str">
        <f>IF(AND('Mapa final'!$Y$23="Media",'Mapa final'!$AA$23="Moderado"),CONCATENATE("R3C",'Mapa final'!$O$23),"")</f>
        <v/>
      </c>
      <c r="X28" s="48" t="str">
        <f>IF(AND('Mapa final'!$Y$24="Media",'Mapa final'!$AA$24="Moderado"),CONCATENATE("R3C",'Mapa final'!$O$24),"")</f>
        <v/>
      </c>
      <c r="Y28" s="48" t="str">
        <f>IF(AND('Mapa final'!$Y$25="Media",'Mapa final'!$AA$25="Moderado"),CONCATENATE("R3C",'Mapa final'!$O$25),"")</f>
        <v/>
      </c>
      <c r="Z28" s="48" t="str">
        <f>IF(AND('Mapa final'!$Y$26="Media",'Mapa final'!$AA$26="Moderado"),CONCATENATE("R3C",'Mapa final'!$O$26),"")</f>
        <v/>
      </c>
      <c r="AA28" s="49" t="str">
        <f>IF(AND('Mapa final'!$Y$27="Media",'Mapa final'!$AA$27="Moderado"),CONCATENATE("R3C",'Mapa final'!$O$27),"")</f>
        <v/>
      </c>
      <c r="AB28" s="32" t="str">
        <f>IF(AND('Mapa final'!$Y$22="Media",'Mapa final'!$AA$22="Mayor"),CONCATENATE("R3C",'Mapa final'!$O$22),"")</f>
        <v/>
      </c>
      <c r="AC28" s="33" t="str">
        <f>IF(AND('Mapa final'!$Y$23="Media",'Mapa final'!$AA$23="Mayor"),CONCATENATE("R3C",'Mapa final'!$O$23),"")</f>
        <v/>
      </c>
      <c r="AD28" s="33" t="str">
        <f>IF(AND('Mapa final'!$Y$24="Media",'Mapa final'!$AA$24="Mayor"),CONCATENATE("R3C",'Mapa final'!$O$24),"")</f>
        <v/>
      </c>
      <c r="AE28" s="33" t="str">
        <f>IF(AND('Mapa final'!$Y$25="Media",'Mapa final'!$AA$25="Mayor"),CONCATENATE("R3C",'Mapa final'!$O$25),"")</f>
        <v/>
      </c>
      <c r="AF28" s="33" t="str">
        <f>IF(AND('Mapa final'!$Y$26="Media",'Mapa final'!$AA$26="Mayor"),CONCATENATE("R3C",'Mapa final'!$O$26),"")</f>
        <v/>
      </c>
      <c r="AG28" s="34" t="str">
        <f>IF(AND('Mapa final'!$Y$27="Media",'Mapa final'!$AA$27="Mayor"),CONCATENATE("R3C",'Mapa final'!$O$27),"")</f>
        <v/>
      </c>
      <c r="AH28" s="35" t="str">
        <f>IF(AND('Mapa final'!$Y$22="Media",'Mapa final'!$AA$22="Catastrófico"),CONCATENATE("R3C",'Mapa final'!$O$22),"")</f>
        <v/>
      </c>
      <c r="AI28" s="36" t="str">
        <f>IF(AND('Mapa final'!$Y$23="Media",'Mapa final'!$AA$23="Catastrófico"),CONCATENATE("R3C",'Mapa final'!$O$23),"")</f>
        <v/>
      </c>
      <c r="AJ28" s="36" t="str">
        <f>IF(AND('Mapa final'!$Y$24="Media",'Mapa final'!$AA$24="Catastrófico"),CONCATENATE("R3C",'Mapa final'!$O$24),"")</f>
        <v/>
      </c>
      <c r="AK28" s="36" t="str">
        <f>IF(AND('Mapa final'!$Y$25="Media",'Mapa final'!$AA$25="Catastrófico"),CONCATENATE("R3C",'Mapa final'!$O$25),"")</f>
        <v/>
      </c>
      <c r="AL28" s="36" t="str">
        <f>IF(AND('Mapa final'!$Y$26="Media",'Mapa final'!$AA$26="Catastrófico"),CONCATENATE("R3C",'Mapa final'!$O$26),"")</f>
        <v/>
      </c>
      <c r="AM28" s="37" t="str">
        <f>IF(AND('Mapa final'!$Y$27="Media",'Mapa final'!$AA$27="Catastrófico"),CONCATENATE("R3C",'Mapa final'!$O$27),"")</f>
        <v/>
      </c>
      <c r="AN28" s="1"/>
      <c r="AO28" s="320"/>
      <c r="AP28" s="242"/>
      <c r="AQ28" s="242"/>
      <c r="AR28" s="242"/>
      <c r="AS28" s="242"/>
      <c r="AT28" s="321"/>
      <c r="AU28" s="1"/>
      <c r="AV28" s="1"/>
      <c r="AW28" s="1"/>
      <c r="AX28" s="1"/>
      <c r="AY28" s="1"/>
      <c r="AZ28" s="1"/>
      <c r="BA28" s="1"/>
      <c r="BB28" s="1"/>
      <c r="BC28" s="1"/>
      <c r="BD28" s="1"/>
      <c r="BE28" s="1"/>
      <c r="BF28" s="1"/>
      <c r="BG28" s="1"/>
      <c r="BH28" s="1"/>
      <c r="BI28" s="1"/>
    </row>
    <row r="29" spans="1:61" ht="15" customHeight="1" x14ac:dyDescent="0.3">
      <c r="A29" s="1"/>
      <c r="B29" s="337"/>
      <c r="C29" s="242"/>
      <c r="D29" s="243"/>
      <c r="E29" s="254"/>
      <c r="F29" s="242"/>
      <c r="G29" s="242"/>
      <c r="H29" s="242"/>
      <c r="I29" s="243"/>
      <c r="J29" s="47" t="str">
        <f>IF(AND('Mapa final'!$Y$28="Media",'Mapa final'!$AA$28="Leve"),CONCATENATE("R4C",'Mapa final'!$O$28),"")</f>
        <v/>
      </c>
      <c r="K29" s="48" t="str">
        <f>IF(AND('Mapa final'!$Y$29="Media",'Mapa final'!$AA$29="Leve"),CONCATENATE("R4C",'Mapa final'!$O$29),"")</f>
        <v/>
      </c>
      <c r="L29" s="48" t="str">
        <f>IF(AND('Mapa final'!$Y$30="Media",'Mapa final'!$AA$30="Leve"),CONCATENATE("R4C",'Mapa final'!$O$30),"")</f>
        <v/>
      </c>
      <c r="M29" s="48" t="str">
        <f>IF(AND('Mapa final'!$Y$31="Media",'Mapa final'!$AA$31="Leve"),CONCATENATE("R4C",'Mapa final'!$O$31),"")</f>
        <v/>
      </c>
      <c r="N29" s="48" t="str">
        <f>IF(AND('Mapa final'!$Y$32="Media",'Mapa final'!$AA$32="Leve"),CONCATENATE("R4C",'Mapa final'!$O$32),"")</f>
        <v/>
      </c>
      <c r="O29" s="49" t="str">
        <f>IF(AND('Mapa final'!$Y$33="Media",'Mapa final'!$AA$33="Leve"),CONCATENATE("R4C",'Mapa final'!$O$33),"")</f>
        <v/>
      </c>
      <c r="P29" s="47" t="str">
        <f>IF(AND('Mapa final'!$Y$28="Media",'Mapa final'!$AA$28="Menor"),CONCATENATE("R4C",'Mapa final'!$O$28),"")</f>
        <v/>
      </c>
      <c r="Q29" s="48" t="str">
        <f>IF(AND('Mapa final'!$Y$29="Media",'Mapa final'!$AA$29="Menor"),CONCATENATE("R4C",'Mapa final'!$O$29),"")</f>
        <v/>
      </c>
      <c r="R29" s="48" t="str">
        <f>IF(AND('Mapa final'!$Y$30="Media",'Mapa final'!$AA$30="Menor"),CONCATENATE("R4C",'Mapa final'!$O$30),"")</f>
        <v/>
      </c>
      <c r="S29" s="48" t="str">
        <f>IF(AND('Mapa final'!$Y$31="Media",'Mapa final'!$AA$31="Menor"),CONCATENATE("R4C",'Mapa final'!$O$31),"")</f>
        <v/>
      </c>
      <c r="T29" s="48" t="str">
        <f>IF(AND('Mapa final'!$Y$32="Media",'Mapa final'!$AA$32="Menor"),CONCATENATE("R4C",'Mapa final'!$O$32),"")</f>
        <v/>
      </c>
      <c r="U29" s="49" t="str">
        <f>IF(AND('Mapa final'!$Y$33="Media",'Mapa final'!$AA$33="Menor"),CONCATENATE("R4C",'Mapa final'!$O$33),"")</f>
        <v/>
      </c>
      <c r="V29" s="47" t="str">
        <f>IF(AND('Mapa final'!$Y$28="Media",'Mapa final'!$AA$28="Moderado"),CONCATENATE("R4C",'Mapa final'!$O$28),"")</f>
        <v/>
      </c>
      <c r="W29" s="48" t="str">
        <f>IF(AND('Mapa final'!$Y$29="Media",'Mapa final'!$AA$29="Moderado"),CONCATENATE("R4C",'Mapa final'!$O$29),"")</f>
        <v/>
      </c>
      <c r="X29" s="48" t="str">
        <f>IF(AND('Mapa final'!$Y$30="Media",'Mapa final'!$AA$30="Moderado"),CONCATENATE("R4C",'Mapa final'!$O$30),"")</f>
        <v/>
      </c>
      <c r="Y29" s="48" t="str">
        <f>IF(AND('Mapa final'!$Y$31="Media",'Mapa final'!$AA$31="Moderado"),CONCATENATE("R4C",'Mapa final'!$O$31),"")</f>
        <v/>
      </c>
      <c r="Z29" s="48" t="str">
        <f>IF(AND('Mapa final'!$Y$32="Media",'Mapa final'!$AA$32="Moderado"),CONCATENATE("R4C",'Mapa final'!$O$32),"")</f>
        <v/>
      </c>
      <c r="AA29" s="49" t="str">
        <f>IF(AND('Mapa final'!$Y$33="Media",'Mapa final'!$AA$33="Moderado"),CONCATENATE("R4C",'Mapa final'!$O$33),"")</f>
        <v/>
      </c>
      <c r="AB29" s="32" t="str">
        <f>IF(AND('Mapa final'!$Y$28="Media",'Mapa final'!$AA$28="Mayor"),CONCATENATE("R4C",'Mapa final'!$O$28),"")</f>
        <v/>
      </c>
      <c r="AC29" s="33" t="str">
        <f>IF(AND('Mapa final'!$Y$29="Media",'Mapa final'!$AA$29="Mayor"),CONCATENATE("R4C",'Mapa final'!$O$29),"")</f>
        <v/>
      </c>
      <c r="AD29" s="33" t="str">
        <f>IF(AND('Mapa final'!$Y$30="Media",'Mapa final'!$AA$30="Mayor"),CONCATENATE("R4C",'Mapa final'!$O$30),"")</f>
        <v/>
      </c>
      <c r="AE29" s="33" t="str">
        <f>IF(AND('Mapa final'!$Y$31="Media",'Mapa final'!$AA$31="Mayor"),CONCATENATE("R4C",'Mapa final'!$O$31),"")</f>
        <v/>
      </c>
      <c r="AF29" s="33" t="str">
        <f>IF(AND('Mapa final'!$Y$32="Media",'Mapa final'!$AA$32="Mayor"),CONCATENATE("R4C",'Mapa final'!$O$32),"")</f>
        <v/>
      </c>
      <c r="AG29" s="34" t="str">
        <f>IF(AND('Mapa final'!$Y$33="Media",'Mapa final'!$AA$33="Mayor"),CONCATENATE("R4C",'Mapa final'!$O$33),"")</f>
        <v/>
      </c>
      <c r="AH29" s="35" t="str">
        <f>IF(AND('Mapa final'!$Y$28="Media",'Mapa final'!$AA$28="Catastrófico"),CONCATENATE("R4C",'Mapa final'!$O$28),"")</f>
        <v/>
      </c>
      <c r="AI29" s="36" t="str">
        <f>IF(AND('Mapa final'!$Y$29="Media",'Mapa final'!$AA$29="Catastrófico"),CONCATENATE("R4C",'Mapa final'!$O$29),"")</f>
        <v/>
      </c>
      <c r="AJ29" s="36" t="str">
        <f>IF(AND('Mapa final'!$Y$30="Media",'Mapa final'!$AA$30="Catastrófico"),CONCATENATE("R4C",'Mapa final'!$O$30),"")</f>
        <v/>
      </c>
      <c r="AK29" s="36" t="str">
        <f>IF(AND('Mapa final'!$Y$31="Media",'Mapa final'!$AA$31="Catastrófico"),CONCATENATE("R4C",'Mapa final'!$O$31),"")</f>
        <v/>
      </c>
      <c r="AL29" s="36" t="str">
        <f>IF(AND('Mapa final'!$Y$32="Media",'Mapa final'!$AA$32="Catastrófico"),CONCATENATE("R4C",'Mapa final'!$O$32),"")</f>
        <v/>
      </c>
      <c r="AM29" s="37" t="str">
        <f>IF(AND('Mapa final'!$Y$33="Media",'Mapa final'!$AA$33="Catastrófico"),CONCATENATE("R4C",'Mapa final'!$O$33),"")</f>
        <v/>
      </c>
      <c r="AN29" s="1"/>
      <c r="AO29" s="320"/>
      <c r="AP29" s="242"/>
      <c r="AQ29" s="242"/>
      <c r="AR29" s="242"/>
      <c r="AS29" s="242"/>
      <c r="AT29" s="321"/>
      <c r="AU29" s="1"/>
      <c r="AV29" s="1"/>
      <c r="AW29" s="1"/>
      <c r="AX29" s="1"/>
      <c r="AY29" s="1"/>
      <c r="AZ29" s="1"/>
      <c r="BA29" s="1"/>
      <c r="BB29" s="1"/>
      <c r="BC29" s="1"/>
      <c r="BD29" s="1"/>
      <c r="BE29" s="1"/>
      <c r="BF29" s="1"/>
      <c r="BG29" s="1"/>
      <c r="BH29" s="1"/>
      <c r="BI29" s="1"/>
    </row>
    <row r="30" spans="1:61" ht="15" customHeight="1" x14ac:dyDescent="0.3">
      <c r="A30" s="1"/>
      <c r="B30" s="337"/>
      <c r="C30" s="242"/>
      <c r="D30" s="243"/>
      <c r="E30" s="254"/>
      <c r="F30" s="242"/>
      <c r="G30" s="242"/>
      <c r="H30" s="242"/>
      <c r="I30" s="243"/>
      <c r="J30" s="47" t="str">
        <f>IF(AND('Mapa final'!$Y$34="Media",'Mapa final'!$AA$34="Leve"),CONCATENATE("R5C",'Mapa final'!$O$34),"")</f>
        <v/>
      </c>
      <c r="K30" s="48" t="str">
        <f>IF(AND('Mapa final'!$Y$35="Media",'Mapa final'!$AA$35="Leve"),CONCATENATE("R5C",'Mapa final'!$O$35),"")</f>
        <v/>
      </c>
      <c r="L30" s="48" t="str">
        <f>IF(AND('Mapa final'!$Y$36="Media",'Mapa final'!$AA$36="Leve"),CONCATENATE("R5C",'Mapa final'!$O$36),"")</f>
        <v/>
      </c>
      <c r="M30" s="48" t="str">
        <f>IF(AND('Mapa final'!$Y$37="Media",'Mapa final'!$AA$37="Leve"),CONCATENATE("R5C",'Mapa final'!$O$37),"")</f>
        <v/>
      </c>
      <c r="N30" s="48" t="str">
        <f>IF(AND('Mapa final'!$Y$38="Media",'Mapa final'!$AA$38="Leve"),CONCATENATE("R5C",'Mapa final'!$O$38),"")</f>
        <v/>
      </c>
      <c r="O30" s="49" t="str">
        <f>IF(AND('Mapa final'!$Y$39="Media",'Mapa final'!$AA$39="Leve"),CONCATENATE("R5C",'Mapa final'!$O$39),"")</f>
        <v/>
      </c>
      <c r="P30" s="47" t="str">
        <f>IF(AND('Mapa final'!$Y$34="Media",'Mapa final'!$AA$34="Menor"),CONCATENATE("R5C",'Mapa final'!$O$34),"")</f>
        <v/>
      </c>
      <c r="Q30" s="48" t="str">
        <f>IF(AND('Mapa final'!$Y$35="Media",'Mapa final'!$AA$35="Menor"),CONCATENATE("R5C",'Mapa final'!$O$35),"")</f>
        <v/>
      </c>
      <c r="R30" s="48" t="str">
        <f>IF(AND('Mapa final'!$Y$36="Media",'Mapa final'!$AA$36="Menor"),CONCATENATE("R5C",'Mapa final'!$O$36),"")</f>
        <v/>
      </c>
      <c r="S30" s="48" t="str">
        <f>IF(AND('Mapa final'!$Y$37="Media",'Mapa final'!$AA$37="Menor"),CONCATENATE("R5C",'Mapa final'!$O$37),"")</f>
        <v/>
      </c>
      <c r="T30" s="48" t="str">
        <f>IF(AND('Mapa final'!$Y$38="Media",'Mapa final'!$AA$38="Menor"),CONCATENATE("R5C",'Mapa final'!$O$38),"")</f>
        <v/>
      </c>
      <c r="U30" s="49" t="str">
        <f>IF(AND('Mapa final'!$Y$39="Media",'Mapa final'!$AA$39="Menor"),CONCATENATE("R5C",'Mapa final'!$O$39),"")</f>
        <v/>
      </c>
      <c r="V30" s="47" t="str">
        <f>IF(AND('Mapa final'!$Y$34="Media",'Mapa final'!$AA$34="Moderado"),CONCATENATE("R5C",'Mapa final'!$O$34),"")</f>
        <v/>
      </c>
      <c r="W30" s="48" t="str">
        <f>IF(AND('Mapa final'!$Y$35="Media",'Mapa final'!$AA$35="Moderado"),CONCATENATE("R5C",'Mapa final'!$O$35),"")</f>
        <v/>
      </c>
      <c r="X30" s="48" t="str">
        <f>IF(AND('Mapa final'!$Y$36="Media",'Mapa final'!$AA$36="Moderado"),CONCATENATE("R5C",'Mapa final'!$O$36),"")</f>
        <v/>
      </c>
      <c r="Y30" s="48" t="str">
        <f>IF(AND('Mapa final'!$Y$37="Media",'Mapa final'!$AA$37="Moderado"),CONCATENATE("R5C",'Mapa final'!$O$37),"")</f>
        <v/>
      </c>
      <c r="Z30" s="48" t="str">
        <f>IF(AND('Mapa final'!$Y$38="Media",'Mapa final'!$AA$38="Moderado"),CONCATENATE("R5C",'Mapa final'!$O$38),"")</f>
        <v/>
      </c>
      <c r="AA30" s="49" t="str">
        <f>IF(AND('Mapa final'!$Y$39="Media",'Mapa final'!$AA$39="Moderado"),CONCATENATE("R5C",'Mapa final'!$O$39),"")</f>
        <v/>
      </c>
      <c r="AB30" s="32" t="str">
        <f>IF(AND('Mapa final'!$Y$34="Media",'Mapa final'!$AA$34="Mayor"),CONCATENATE("R5C",'Mapa final'!$O$34),"")</f>
        <v/>
      </c>
      <c r="AC30" s="33" t="str">
        <f>IF(AND('Mapa final'!$Y$35="Media",'Mapa final'!$AA$35="Mayor"),CONCATENATE("R5C",'Mapa final'!$O$35),"")</f>
        <v/>
      </c>
      <c r="AD30" s="33" t="str">
        <f>IF(AND('Mapa final'!$Y$36="Media",'Mapa final'!$AA$36="Mayor"),CONCATENATE("R5C",'Mapa final'!$O$36),"")</f>
        <v/>
      </c>
      <c r="AE30" s="33" t="str">
        <f>IF(AND('Mapa final'!$Y$37="Media",'Mapa final'!$AA$37="Mayor"),CONCATENATE("R5C",'Mapa final'!$O$37),"")</f>
        <v/>
      </c>
      <c r="AF30" s="33" t="str">
        <f>IF(AND('Mapa final'!$Y$38="Media",'Mapa final'!$AA$38="Mayor"),CONCATENATE("R5C",'Mapa final'!$O$38),"")</f>
        <v/>
      </c>
      <c r="AG30" s="34" t="str">
        <f>IF(AND('Mapa final'!$Y$39="Media",'Mapa final'!$AA$39="Mayor"),CONCATENATE("R5C",'Mapa final'!$O$39),"")</f>
        <v/>
      </c>
      <c r="AH30" s="35" t="str">
        <f>IF(AND('Mapa final'!$Y$34="Media",'Mapa final'!$AA$34="Catastrófico"),CONCATENATE("R5C",'Mapa final'!$O$34),"")</f>
        <v/>
      </c>
      <c r="AI30" s="36" t="str">
        <f>IF(AND('Mapa final'!$Y$35="Media",'Mapa final'!$AA$35="Catastrófico"),CONCATENATE("R5C",'Mapa final'!$O$35),"")</f>
        <v/>
      </c>
      <c r="AJ30" s="36" t="str">
        <f>IF(AND('Mapa final'!$Y$36="Media",'Mapa final'!$AA$36="Catastrófico"),CONCATENATE("R5C",'Mapa final'!$O$36),"")</f>
        <v/>
      </c>
      <c r="AK30" s="36" t="str">
        <f>IF(AND('Mapa final'!$Y$37="Media",'Mapa final'!$AA$37="Catastrófico"),CONCATENATE("R5C",'Mapa final'!$O$37),"")</f>
        <v/>
      </c>
      <c r="AL30" s="36" t="str">
        <f>IF(AND('Mapa final'!$Y$38="Media",'Mapa final'!$AA$38="Catastrófico"),CONCATENATE("R5C",'Mapa final'!$O$38),"")</f>
        <v/>
      </c>
      <c r="AM30" s="37" t="str">
        <f>IF(AND('Mapa final'!$Y$39="Media",'Mapa final'!$AA$39="Catastrófico"),CONCATENATE("R5C",'Mapa final'!$O$39),"")</f>
        <v/>
      </c>
      <c r="AN30" s="1"/>
      <c r="AO30" s="320"/>
      <c r="AP30" s="242"/>
      <c r="AQ30" s="242"/>
      <c r="AR30" s="242"/>
      <c r="AS30" s="242"/>
      <c r="AT30" s="321"/>
      <c r="AU30" s="1"/>
      <c r="AV30" s="1"/>
      <c r="AW30" s="1"/>
      <c r="AX30" s="1"/>
      <c r="AY30" s="1"/>
      <c r="AZ30" s="1"/>
      <c r="BA30" s="1"/>
      <c r="BB30" s="1"/>
      <c r="BC30" s="1"/>
      <c r="BD30" s="1"/>
      <c r="BE30" s="1"/>
      <c r="BF30" s="1"/>
      <c r="BG30" s="1"/>
      <c r="BH30" s="1"/>
      <c r="BI30" s="1"/>
    </row>
    <row r="31" spans="1:61" ht="15" customHeight="1" x14ac:dyDescent="0.3">
      <c r="A31" s="1"/>
      <c r="B31" s="337"/>
      <c r="C31" s="242"/>
      <c r="D31" s="243"/>
      <c r="E31" s="254"/>
      <c r="F31" s="242"/>
      <c r="G31" s="242"/>
      <c r="H31" s="242"/>
      <c r="I31" s="243"/>
      <c r="J31" s="47" t="str">
        <f>IF(AND('Mapa final'!$Y$40="Media",'Mapa final'!$AA$40="Leve"),CONCATENATE("R6C",'Mapa final'!$O$40),"")</f>
        <v/>
      </c>
      <c r="K31" s="48" t="str">
        <f>IF(AND('Mapa final'!$Y$41="Media",'Mapa final'!$AA$41="Leve"),CONCATENATE("R6C",'Mapa final'!$O$41),"")</f>
        <v/>
      </c>
      <c r="L31" s="48" t="str">
        <f>IF(AND('Mapa final'!$Y$42="Media",'Mapa final'!$AA$42="Leve"),CONCATENATE("R6C",'Mapa final'!$O$42),"")</f>
        <v/>
      </c>
      <c r="M31" s="48" t="str">
        <f>IF(AND('Mapa final'!$Y$43="Media",'Mapa final'!$AA$43="Leve"),CONCATENATE("R6C",'Mapa final'!$O$43),"")</f>
        <v/>
      </c>
      <c r="N31" s="48" t="str">
        <f>IF(AND('Mapa final'!$Y$44="Media",'Mapa final'!$AA$44="Leve"),CONCATENATE("R6C",'Mapa final'!$O$44),"")</f>
        <v/>
      </c>
      <c r="O31" s="49" t="str">
        <f>IF(AND('Mapa final'!$Y$45="Media",'Mapa final'!$AA$45="Leve"),CONCATENATE("R6C",'Mapa final'!$O$45),"")</f>
        <v/>
      </c>
      <c r="P31" s="47" t="str">
        <f>IF(AND('Mapa final'!$Y$40="Media",'Mapa final'!$AA$40="Menor"),CONCATENATE("R6C",'Mapa final'!$O$40),"")</f>
        <v/>
      </c>
      <c r="Q31" s="48" t="str">
        <f>IF(AND('Mapa final'!$Y$41="Media",'Mapa final'!$AA$41="Menor"),CONCATENATE("R6C",'Mapa final'!$O$41),"")</f>
        <v/>
      </c>
      <c r="R31" s="48" t="str">
        <f>IF(AND('Mapa final'!$Y$42="Media",'Mapa final'!$AA$42="Menor"),CONCATENATE("R6C",'Mapa final'!$O$42),"")</f>
        <v/>
      </c>
      <c r="S31" s="48" t="str">
        <f>IF(AND('Mapa final'!$Y$43="Media",'Mapa final'!$AA$43="Menor"),CONCATENATE("R6C",'Mapa final'!$O$43),"")</f>
        <v/>
      </c>
      <c r="T31" s="48" t="str">
        <f>IF(AND('Mapa final'!$Y$44="Media",'Mapa final'!$AA$44="Menor"),CONCATENATE("R6C",'Mapa final'!$O$44),"")</f>
        <v/>
      </c>
      <c r="U31" s="49" t="str">
        <f>IF(AND('Mapa final'!$Y$45="Media",'Mapa final'!$AA$45="Menor"),CONCATENATE("R6C",'Mapa final'!$O$45),"")</f>
        <v/>
      </c>
      <c r="V31" s="47" t="str">
        <f>IF(AND('Mapa final'!$Y$40="Media",'Mapa final'!$AA$40="Moderado"),CONCATENATE("R6C",'Mapa final'!$O$40),"")</f>
        <v/>
      </c>
      <c r="W31" s="48" t="str">
        <f>IF(AND('Mapa final'!$Y$41="Media",'Mapa final'!$AA$41="Moderado"),CONCATENATE("R6C",'Mapa final'!$O$41),"")</f>
        <v/>
      </c>
      <c r="X31" s="48" t="str">
        <f>IF(AND('Mapa final'!$Y$42="Media",'Mapa final'!$AA$42="Moderado"),CONCATENATE("R6C",'Mapa final'!$O$42),"")</f>
        <v/>
      </c>
      <c r="Y31" s="48" t="str">
        <f>IF(AND('Mapa final'!$Y$43="Media",'Mapa final'!$AA$43="Moderado"),CONCATENATE("R6C",'Mapa final'!$O$43),"")</f>
        <v/>
      </c>
      <c r="Z31" s="48" t="str">
        <f>IF(AND('Mapa final'!$Y$44="Media",'Mapa final'!$AA$44="Moderado"),CONCATENATE("R6C",'Mapa final'!$O$44),"")</f>
        <v/>
      </c>
      <c r="AA31" s="49" t="str">
        <f>IF(AND('Mapa final'!$Y$45="Media",'Mapa final'!$AA$45="Moderado"),CONCATENATE("R6C",'Mapa final'!$O$45),"")</f>
        <v/>
      </c>
      <c r="AB31" s="32" t="str">
        <f>IF(AND('Mapa final'!$Y$40="Media",'Mapa final'!$AA$40="Mayor"),CONCATENATE("R6C",'Mapa final'!$O$40),"")</f>
        <v/>
      </c>
      <c r="AC31" s="33" t="str">
        <f>IF(AND('Mapa final'!$Y$41="Media",'Mapa final'!$AA$41="Mayor"),CONCATENATE("R6C",'Mapa final'!$O$41),"")</f>
        <v/>
      </c>
      <c r="AD31" s="33" t="str">
        <f>IF(AND('Mapa final'!$Y$42="Media",'Mapa final'!$AA$42="Mayor"),CONCATENATE("R6C",'Mapa final'!$O$42),"")</f>
        <v/>
      </c>
      <c r="AE31" s="33" t="str">
        <f>IF(AND('Mapa final'!$Y$43="Media",'Mapa final'!$AA$43="Mayor"),CONCATENATE("R6C",'Mapa final'!$O$43),"")</f>
        <v/>
      </c>
      <c r="AF31" s="33" t="str">
        <f>IF(AND('Mapa final'!$Y$44="Media",'Mapa final'!$AA$44="Mayor"),CONCATENATE("R6C",'Mapa final'!$O$44),"")</f>
        <v/>
      </c>
      <c r="AG31" s="34" t="str">
        <f>IF(AND('Mapa final'!$Y$45="Media",'Mapa final'!$AA$45="Mayor"),CONCATENATE("R6C",'Mapa final'!$O$45),"")</f>
        <v/>
      </c>
      <c r="AH31" s="35" t="str">
        <f>IF(AND('Mapa final'!$Y$40="Media",'Mapa final'!$AA$40="Catastrófico"),CONCATENATE("R6C",'Mapa final'!$O$40),"")</f>
        <v/>
      </c>
      <c r="AI31" s="36" t="str">
        <f>IF(AND('Mapa final'!$Y$41="Media",'Mapa final'!$AA$41="Catastrófico"),CONCATENATE("R6C",'Mapa final'!$O$41),"")</f>
        <v/>
      </c>
      <c r="AJ31" s="36" t="str">
        <f>IF(AND('Mapa final'!$Y$42="Media",'Mapa final'!$AA$42="Catastrófico"),CONCATENATE("R6C",'Mapa final'!$O$42),"")</f>
        <v/>
      </c>
      <c r="AK31" s="36" t="str">
        <f>IF(AND('Mapa final'!$Y$43="Media",'Mapa final'!$AA$43="Catastrófico"),CONCATENATE("R6C",'Mapa final'!$O$43),"")</f>
        <v/>
      </c>
      <c r="AL31" s="36" t="str">
        <f>IF(AND('Mapa final'!$Y$44="Media",'Mapa final'!$AA$44="Catastrófico"),CONCATENATE("R6C",'Mapa final'!$O$44),"")</f>
        <v/>
      </c>
      <c r="AM31" s="37" t="str">
        <f>IF(AND('Mapa final'!$Y$45="Media",'Mapa final'!$AA$45="Catastrófico"),CONCATENATE("R6C",'Mapa final'!$O$45),"")</f>
        <v/>
      </c>
      <c r="AN31" s="1"/>
      <c r="AO31" s="320"/>
      <c r="AP31" s="242"/>
      <c r="AQ31" s="242"/>
      <c r="AR31" s="242"/>
      <c r="AS31" s="242"/>
      <c r="AT31" s="321"/>
      <c r="AU31" s="1"/>
      <c r="AV31" s="1"/>
      <c r="AW31" s="1"/>
      <c r="AX31" s="1"/>
      <c r="AY31" s="1"/>
      <c r="AZ31" s="1"/>
      <c r="BA31" s="1"/>
      <c r="BB31" s="1"/>
      <c r="BC31" s="1"/>
      <c r="BD31" s="1"/>
      <c r="BE31" s="1"/>
      <c r="BF31" s="1"/>
      <c r="BG31" s="1"/>
      <c r="BH31" s="1"/>
      <c r="BI31" s="1"/>
    </row>
    <row r="32" spans="1:61" ht="15" customHeight="1" x14ac:dyDescent="0.3">
      <c r="A32" s="1"/>
      <c r="B32" s="337"/>
      <c r="C32" s="242"/>
      <c r="D32" s="243"/>
      <c r="E32" s="254"/>
      <c r="F32" s="242"/>
      <c r="G32" s="242"/>
      <c r="H32" s="242"/>
      <c r="I32" s="243"/>
      <c r="J32" s="47" t="str">
        <f>IF(AND('Mapa final'!$Y$46="Media",'Mapa final'!$AA$46="Leve"),CONCATENATE("R7C",'Mapa final'!$O$46),"")</f>
        <v/>
      </c>
      <c r="K32" s="48" t="str">
        <f>IF(AND('Mapa final'!$Y$47="Media",'Mapa final'!$AA$47="Leve"),CONCATENATE("R7C",'Mapa final'!$O$47),"")</f>
        <v/>
      </c>
      <c r="L32" s="48" t="str">
        <f>IF(AND('Mapa final'!$Y$48="Media",'Mapa final'!$AA$48="Leve"),CONCATENATE("R7C",'Mapa final'!$O$48),"")</f>
        <v/>
      </c>
      <c r="M32" s="48" t="str">
        <f>IF(AND('Mapa final'!$Y$49="Media",'Mapa final'!$AA$49="Leve"),CONCATENATE("R7C",'Mapa final'!$O$49),"")</f>
        <v/>
      </c>
      <c r="N32" s="48" t="str">
        <f>IF(AND('Mapa final'!$Y$50="Media",'Mapa final'!$AA$50="Leve"),CONCATENATE("R7C",'Mapa final'!$O$50),"")</f>
        <v/>
      </c>
      <c r="O32" s="49" t="str">
        <f>IF(AND('Mapa final'!$Y$51="Media",'Mapa final'!$AA$51="Leve"),CONCATENATE("R7C",'Mapa final'!$O$51),"")</f>
        <v/>
      </c>
      <c r="P32" s="47" t="str">
        <f>IF(AND('Mapa final'!$Y$46="Media",'Mapa final'!$AA$46="Menor"),CONCATENATE("R7C",'Mapa final'!$O$46),"")</f>
        <v/>
      </c>
      <c r="Q32" s="48" t="str">
        <f>IF(AND('Mapa final'!$Y$47="Media",'Mapa final'!$AA$47="Menor"),CONCATENATE("R7C",'Mapa final'!$O$47),"")</f>
        <v/>
      </c>
      <c r="R32" s="48" t="str">
        <f>IF(AND('Mapa final'!$Y$48="Media",'Mapa final'!$AA$48="Menor"),CONCATENATE("R7C",'Mapa final'!$O$48),"")</f>
        <v/>
      </c>
      <c r="S32" s="48" t="str">
        <f>IF(AND('Mapa final'!$Y$49="Media",'Mapa final'!$AA$49="Menor"),CONCATENATE("R7C",'Mapa final'!$O$49),"")</f>
        <v/>
      </c>
      <c r="T32" s="48" t="str">
        <f>IF(AND('Mapa final'!$Y$50="Media",'Mapa final'!$AA$50="Menor"),CONCATENATE("R7C",'Mapa final'!$O$50),"")</f>
        <v/>
      </c>
      <c r="U32" s="49" t="str">
        <f>IF(AND('Mapa final'!$Y$51="Media",'Mapa final'!$AA$51="Menor"),CONCATENATE("R7C",'Mapa final'!$O$51),"")</f>
        <v/>
      </c>
      <c r="V32" s="47" t="str">
        <f>IF(AND('Mapa final'!$Y$46="Media",'Mapa final'!$AA$46="Moderado"),CONCATENATE("R7C",'Mapa final'!$O$46),"")</f>
        <v/>
      </c>
      <c r="W32" s="48" t="str">
        <f>IF(AND('Mapa final'!$Y$47="Media",'Mapa final'!$AA$47="Moderado"),CONCATENATE("R7C",'Mapa final'!$O$47),"")</f>
        <v/>
      </c>
      <c r="X32" s="48" t="str">
        <f>IF(AND('Mapa final'!$Y$48="Media",'Mapa final'!$AA$48="Moderado"),CONCATENATE("R7C",'Mapa final'!$O$48),"")</f>
        <v/>
      </c>
      <c r="Y32" s="48" t="str">
        <f>IF(AND('Mapa final'!$Y$49="Media",'Mapa final'!$AA$49="Moderado"),CONCATENATE("R7C",'Mapa final'!$O$49),"")</f>
        <v/>
      </c>
      <c r="Z32" s="48" t="str">
        <f>IF(AND('Mapa final'!$Y$50="Media",'Mapa final'!$AA$50="Moderado"),CONCATENATE("R7C",'Mapa final'!$O$50),"")</f>
        <v/>
      </c>
      <c r="AA32" s="49" t="str">
        <f>IF(AND('Mapa final'!$Y$51="Media",'Mapa final'!$AA$51="Moderado"),CONCATENATE("R7C",'Mapa final'!$O$51),"")</f>
        <v/>
      </c>
      <c r="AB32" s="32" t="str">
        <f>IF(AND('Mapa final'!$Y$46="Media",'Mapa final'!$AA$46="Mayor"),CONCATENATE("R7C",'Mapa final'!$O$46),"")</f>
        <v/>
      </c>
      <c r="AC32" s="33" t="str">
        <f>IF(AND('Mapa final'!$Y$47="Media",'Mapa final'!$AA$47="Mayor"),CONCATENATE("R7C",'Mapa final'!$O$47),"")</f>
        <v/>
      </c>
      <c r="AD32" s="33" t="str">
        <f>IF(AND('Mapa final'!$Y$48="Media",'Mapa final'!$AA$48="Mayor"),CONCATENATE("R7C",'Mapa final'!$O$48),"")</f>
        <v/>
      </c>
      <c r="AE32" s="33" t="str">
        <f>IF(AND('Mapa final'!$Y$49="Media",'Mapa final'!$AA$49="Mayor"),CONCATENATE("R7C",'Mapa final'!$O$49),"")</f>
        <v/>
      </c>
      <c r="AF32" s="33" t="str">
        <f>IF(AND('Mapa final'!$Y$50="Media",'Mapa final'!$AA$50="Mayor"),CONCATENATE("R7C",'Mapa final'!$O$50),"")</f>
        <v/>
      </c>
      <c r="AG32" s="34" t="str">
        <f>IF(AND('Mapa final'!$Y$51="Media",'Mapa final'!$AA$51="Mayor"),CONCATENATE("R7C",'Mapa final'!$O$51),"")</f>
        <v/>
      </c>
      <c r="AH32" s="35" t="str">
        <f>IF(AND('Mapa final'!$Y$46="Media",'Mapa final'!$AA$46="Catastrófico"),CONCATENATE("R7C",'Mapa final'!$O$46),"")</f>
        <v/>
      </c>
      <c r="AI32" s="36" t="str">
        <f>IF(AND('Mapa final'!$Y$47="Media",'Mapa final'!$AA$47="Catastrófico"),CONCATENATE("R7C",'Mapa final'!$O$47),"")</f>
        <v/>
      </c>
      <c r="AJ32" s="36" t="str">
        <f>IF(AND('Mapa final'!$Y$48="Media",'Mapa final'!$AA$48="Catastrófico"),CONCATENATE("R7C",'Mapa final'!$O$48),"")</f>
        <v/>
      </c>
      <c r="AK32" s="36" t="str">
        <f>IF(AND('Mapa final'!$Y$49="Media",'Mapa final'!$AA$49="Catastrófico"),CONCATENATE("R7C",'Mapa final'!$O$49),"")</f>
        <v/>
      </c>
      <c r="AL32" s="36" t="str">
        <f>IF(AND('Mapa final'!$Y$50="Media",'Mapa final'!$AA$50="Catastrófico"),CONCATENATE("R7C",'Mapa final'!$O$50),"")</f>
        <v/>
      </c>
      <c r="AM32" s="37" t="str">
        <f>IF(AND('Mapa final'!$Y$51="Media",'Mapa final'!$AA$51="Catastrófico"),CONCATENATE("R7C",'Mapa final'!$O$51),"")</f>
        <v/>
      </c>
      <c r="AN32" s="1"/>
      <c r="AO32" s="320"/>
      <c r="AP32" s="242"/>
      <c r="AQ32" s="242"/>
      <c r="AR32" s="242"/>
      <c r="AS32" s="242"/>
      <c r="AT32" s="321"/>
      <c r="AU32" s="1"/>
      <c r="AV32" s="1"/>
      <c r="AW32" s="1"/>
      <c r="AX32" s="1"/>
      <c r="AY32" s="1"/>
      <c r="AZ32" s="1"/>
      <c r="BA32" s="1"/>
      <c r="BB32" s="1"/>
      <c r="BC32" s="1"/>
      <c r="BD32" s="1"/>
      <c r="BE32" s="1"/>
      <c r="BF32" s="1"/>
      <c r="BG32" s="1"/>
      <c r="BH32" s="1"/>
      <c r="BI32" s="1"/>
    </row>
    <row r="33" spans="1:61" ht="15" customHeight="1" x14ac:dyDescent="0.3">
      <c r="A33" s="1"/>
      <c r="B33" s="337"/>
      <c r="C33" s="242"/>
      <c r="D33" s="243"/>
      <c r="E33" s="254"/>
      <c r="F33" s="242"/>
      <c r="G33" s="242"/>
      <c r="H33" s="242"/>
      <c r="I33" s="243"/>
      <c r="J33" s="47" t="str">
        <f>IF(AND('Mapa final'!$Y$52="Media",'Mapa final'!$AA$52="Leve"),CONCATENATE("R8C",'Mapa final'!$O$52),"")</f>
        <v/>
      </c>
      <c r="K33" s="48" t="str">
        <f>IF(AND('Mapa final'!$Y$53="Media",'Mapa final'!$AA$53="Leve"),CONCATENATE("R8C",'Mapa final'!$O$53),"")</f>
        <v/>
      </c>
      <c r="L33" s="48" t="str">
        <f>IF(AND('Mapa final'!$Y$54="Media",'Mapa final'!$AA$54="Leve"),CONCATENATE("R8C",'Mapa final'!$O$54),"")</f>
        <v/>
      </c>
      <c r="M33" s="48" t="str">
        <f>IF(AND('Mapa final'!$Y$55="Media",'Mapa final'!$AA$55="Leve"),CONCATENATE("R8C",'Mapa final'!$O$55),"")</f>
        <v/>
      </c>
      <c r="N33" s="48" t="str">
        <f>IF(AND('Mapa final'!$Y$56="Media",'Mapa final'!$AA$56="Leve"),CONCATENATE("R8C",'Mapa final'!$O$56),"")</f>
        <v/>
      </c>
      <c r="O33" s="49" t="str">
        <f>IF(AND('Mapa final'!$Y$57="Media",'Mapa final'!$AA$57="Leve"),CONCATENATE("R8C",'Mapa final'!$O$57),"")</f>
        <v/>
      </c>
      <c r="P33" s="47" t="str">
        <f>IF(AND('Mapa final'!$Y$52="Media",'Mapa final'!$AA$52="Menor"),CONCATENATE("R8C",'Mapa final'!$O$52),"")</f>
        <v/>
      </c>
      <c r="Q33" s="48" t="str">
        <f>IF(AND('Mapa final'!$Y$53="Media",'Mapa final'!$AA$53="Menor"),CONCATENATE("R8C",'Mapa final'!$O$53),"")</f>
        <v/>
      </c>
      <c r="R33" s="48" t="str">
        <f>IF(AND('Mapa final'!$Y$54="Media",'Mapa final'!$AA$54="Menor"),CONCATENATE("R8C",'Mapa final'!$O$54),"")</f>
        <v/>
      </c>
      <c r="S33" s="48" t="str">
        <f>IF(AND('Mapa final'!$Y$55="Media",'Mapa final'!$AA$55="Menor"),CONCATENATE("R8C",'Mapa final'!$O$55),"")</f>
        <v/>
      </c>
      <c r="T33" s="48" t="str">
        <f>IF(AND('Mapa final'!$Y$56="Media",'Mapa final'!$AA$56="Menor"),CONCATENATE("R8C",'Mapa final'!$O$56),"")</f>
        <v/>
      </c>
      <c r="U33" s="49" t="str">
        <f>IF(AND('Mapa final'!$Y$57="Media",'Mapa final'!$AA$57="Menor"),CONCATENATE("R8C",'Mapa final'!$O$57),"")</f>
        <v/>
      </c>
      <c r="V33" s="47" t="str">
        <f>IF(AND('Mapa final'!$Y$52="Media",'Mapa final'!$AA$52="Moderado"),CONCATENATE("R8C",'Mapa final'!$O$52),"")</f>
        <v/>
      </c>
      <c r="W33" s="48" t="str">
        <f>IF(AND('Mapa final'!$Y$53="Media",'Mapa final'!$AA$53="Moderado"),CONCATENATE("R8C",'Mapa final'!$O$53),"")</f>
        <v/>
      </c>
      <c r="X33" s="48" t="str">
        <f>IF(AND('Mapa final'!$Y$54="Media",'Mapa final'!$AA$54="Moderado"),CONCATENATE("R8C",'Mapa final'!$O$54),"")</f>
        <v/>
      </c>
      <c r="Y33" s="48" t="str">
        <f>IF(AND('Mapa final'!$Y$55="Media",'Mapa final'!$AA$55="Moderado"),CONCATENATE("R8C",'Mapa final'!$O$55),"")</f>
        <v/>
      </c>
      <c r="Z33" s="48" t="str">
        <f>IF(AND('Mapa final'!$Y$56="Media",'Mapa final'!$AA$56="Moderado"),CONCATENATE("R8C",'Mapa final'!$O$56),"")</f>
        <v/>
      </c>
      <c r="AA33" s="49" t="str">
        <f>IF(AND('Mapa final'!$Y$57="Media",'Mapa final'!$AA$57="Moderado"),CONCATENATE("R8C",'Mapa final'!$O$57),"")</f>
        <v/>
      </c>
      <c r="AB33" s="32" t="str">
        <f>IF(AND('Mapa final'!$Y$52="Media",'Mapa final'!$AA$52="Mayor"),CONCATENATE("R8C",'Mapa final'!$O$52),"")</f>
        <v/>
      </c>
      <c r="AC33" s="33" t="str">
        <f>IF(AND('Mapa final'!$Y$53="Media",'Mapa final'!$AA$53="Mayor"),CONCATENATE("R8C",'Mapa final'!$O$53),"")</f>
        <v/>
      </c>
      <c r="AD33" s="33" t="str">
        <f>IF(AND('Mapa final'!$Y$54="Media",'Mapa final'!$AA$54="Mayor"),CONCATENATE("R8C",'Mapa final'!$O$54),"")</f>
        <v/>
      </c>
      <c r="AE33" s="33" t="str">
        <f>IF(AND('Mapa final'!$Y$55="Media",'Mapa final'!$AA$55="Mayor"),CONCATENATE("R8C",'Mapa final'!$O$55),"")</f>
        <v/>
      </c>
      <c r="AF33" s="33" t="str">
        <f>IF(AND('Mapa final'!$Y$56="Media",'Mapa final'!$AA$56="Mayor"),CONCATENATE("R8C",'Mapa final'!$O$56),"")</f>
        <v/>
      </c>
      <c r="AG33" s="34" t="str">
        <f>IF(AND('Mapa final'!$Y$57="Media",'Mapa final'!$AA$57="Mayor"),CONCATENATE("R8C",'Mapa final'!$O$57),"")</f>
        <v/>
      </c>
      <c r="AH33" s="35" t="str">
        <f>IF(AND('Mapa final'!$Y$52="Media",'Mapa final'!$AA$52="Catastrófico"),CONCATENATE("R8C",'Mapa final'!$O$52),"")</f>
        <v/>
      </c>
      <c r="AI33" s="36" t="str">
        <f>IF(AND('Mapa final'!$Y$53="Media",'Mapa final'!$AA$53="Catastrófico"),CONCATENATE("R8C",'Mapa final'!$O$53),"")</f>
        <v/>
      </c>
      <c r="AJ33" s="36" t="str">
        <f>IF(AND('Mapa final'!$Y$54="Media",'Mapa final'!$AA$54="Catastrófico"),CONCATENATE("R8C",'Mapa final'!$O$54),"")</f>
        <v/>
      </c>
      <c r="AK33" s="36" t="str">
        <f>IF(AND('Mapa final'!$Y$55="Media",'Mapa final'!$AA$55="Catastrófico"),CONCATENATE("R8C",'Mapa final'!$O$55),"")</f>
        <v/>
      </c>
      <c r="AL33" s="36" t="str">
        <f>IF(AND('Mapa final'!$Y$56="Media",'Mapa final'!$AA$56="Catastrófico"),CONCATENATE("R8C",'Mapa final'!$O$56),"")</f>
        <v/>
      </c>
      <c r="AM33" s="37" t="str">
        <f>IF(AND('Mapa final'!$Y$57="Media",'Mapa final'!$AA$57="Catastrófico"),CONCATENATE("R8C",'Mapa final'!$O$57),"")</f>
        <v/>
      </c>
      <c r="AN33" s="1"/>
      <c r="AO33" s="320"/>
      <c r="AP33" s="242"/>
      <c r="AQ33" s="242"/>
      <c r="AR33" s="242"/>
      <c r="AS33" s="242"/>
      <c r="AT33" s="321"/>
      <c r="AU33" s="1"/>
      <c r="AV33" s="1"/>
      <c r="AW33" s="1"/>
      <c r="AX33" s="1"/>
      <c r="AY33" s="1"/>
      <c r="AZ33" s="1"/>
      <c r="BA33" s="1"/>
      <c r="BB33" s="1"/>
      <c r="BC33" s="1"/>
      <c r="BD33" s="1"/>
      <c r="BE33" s="1"/>
      <c r="BF33" s="1"/>
      <c r="BG33" s="1"/>
      <c r="BH33" s="1"/>
      <c r="BI33" s="1"/>
    </row>
    <row r="34" spans="1:61" ht="15" customHeight="1" x14ac:dyDescent="0.3">
      <c r="A34" s="1"/>
      <c r="B34" s="337"/>
      <c r="C34" s="242"/>
      <c r="D34" s="243"/>
      <c r="E34" s="254"/>
      <c r="F34" s="242"/>
      <c r="G34" s="242"/>
      <c r="H34" s="242"/>
      <c r="I34" s="243"/>
      <c r="J34" s="47" t="str">
        <f>IF(AND('Mapa final'!$Y$58="Media",'Mapa final'!$AA$58="Leve"),CONCATENATE("R9C",'Mapa final'!$O$58),"")</f>
        <v/>
      </c>
      <c r="K34" s="48" t="str">
        <f>IF(AND('Mapa final'!$Y$59="Media",'Mapa final'!$AA$59="Leve"),CONCATENATE("R9C",'Mapa final'!$O$59),"")</f>
        <v/>
      </c>
      <c r="L34" s="48" t="str">
        <f>IF(AND('Mapa final'!$Y$60="Media",'Mapa final'!$AA$60="Leve"),CONCATENATE("R9C",'Mapa final'!$O$60),"")</f>
        <v/>
      </c>
      <c r="M34" s="48" t="str">
        <f>IF(AND('Mapa final'!$Y$61="Media",'Mapa final'!$AA$61="Leve"),CONCATENATE("R9C",'Mapa final'!$O$61),"")</f>
        <v/>
      </c>
      <c r="N34" s="48" t="str">
        <f>IF(AND('Mapa final'!$Y$62="Media",'Mapa final'!$AA$62="Leve"),CONCATENATE("R9C",'Mapa final'!$O$62),"")</f>
        <v/>
      </c>
      <c r="O34" s="49" t="str">
        <f>IF(AND('Mapa final'!$Y$63="Media",'Mapa final'!$AA$63="Leve"),CONCATENATE("R9C",'Mapa final'!$O$63),"")</f>
        <v/>
      </c>
      <c r="P34" s="47" t="str">
        <f>IF(AND('Mapa final'!$Y$58="Media",'Mapa final'!$AA$58="Menor"),CONCATENATE("R9C",'Mapa final'!$O$58),"")</f>
        <v/>
      </c>
      <c r="Q34" s="48" t="str">
        <f>IF(AND('Mapa final'!$Y$59="Media",'Mapa final'!$AA$59="Menor"),CONCATENATE("R9C",'Mapa final'!$O$59),"")</f>
        <v/>
      </c>
      <c r="R34" s="48" t="str">
        <f>IF(AND('Mapa final'!$Y$60="Media",'Mapa final'!$AA$60="Menor"),CONCATENATE("R9C",'Mapa final'!$O$60),"")</f>
        <v/>
      </c>
      <c r="S34" s="48" t="str">
        <f>IF(AND('Mapa final'!$Y$61="Media",'Mapa final'!$AA$61="Menor"),CONCATENATE("R9C",'Mapa final'!$O$61),"")</f>
        <v/>
      </c>
      <c r="T34" s="48" t="str">
        <f>IF(AND('Mapa final'!$Y$62="Media",'Mapa final'!$AA$62="Menor"),CONCATENATE("R9C",'Mapa final'!$O$62),"")</f>
        <v/>
      </c>
      <c r="U34" s="49" t="str">
        <f>IF(AND('Mapa final'!$Y$63="Media",'Mapa final'!$AA$63="Menor"),CONCATENATE("R9C",'Mapa final'!$O$63),"")</f>
        <v/>
      </c>
      <c r="V34" s="47" t="str">
        <f>IF(AND('Mapa final'!$Y$58="Media",'Mapa final'!$AA$58="Moderado"),CONCATENATE("R9C",'Mapa final'!$O$58),"")</f>
        <v/>
      </c>
      <c r="W34" s="48" t="str">
        <f>IF(AND('Mapa final'!$Y$59="Media",'Mapa final'!$AA$59="Moderado"),CONCATENATE("R9C",'Mapa final'!$O$59),"")</f>
        <v/>
      </c>
      <c r="X34" s="48" t="str">
        <f>IF(AND('Mapa final'!$Y$60="Media",'Mapa final'!$AA$60="Moderado"),CONCATENATE("R9C",'Mapa final'!$O$60),"")</f>
        <v/>
      </c>
      <c r="Y34" s="48" t="str">
        <f>IF(AND('Mapa final'!$Y$61="Media",'Mapa final'!$AA$61="Moderado"),CONCATENATE("R9C",'Mapa final'!$O$61),"")</f>
        <v/>
      </c>
      <c r="Z34" s="48" t="str">
        <f>IF(AND('Mapa final'!$Y$62="Media",'Mapa final'!$AA$62="Moderado"),CONCATENATE("R9C",'Mapa final'!$O$62),"")</f>
        <v/>
      </c>
      <c r="AA34" s="49" t="str">
        <f>IF(AND('Mapa final'!$Y$63="Media",'Mapa final'!$AA$63="Moderado"),CONCATENATE("R9C",'Mapa final'!$O$63),"")</f>
        <v/>
      </c>
      <c r="AB34" s="32" t="str">
        <f>IF(AND('Mapa final'!$Y$58="Media",'Mapa final'!$AA$58="Mayor"),CONCATENATE("R9C",'Mapa final'!$O$58),"")</f>
        <v/>
      </c>
      <c r="AC34" s="33" t="str">
        <f>IF(AND('Mapa final'!$Y$59="Media",'Mapa final'!$AA$59="Mayor"),CONCATENATE("R9C",'Mapa final'!$O$59),"")</f>
        <v/>
      </c>
      <c r="AD34" s="33" t="str">
        <f>IF(AND('Mapa final'!$Y$60="Media",'Mapa final'!$AA$60="Mayor"),CONCATENATE("R9C",'Mapa final'!$O$60),"")</f>
        <v/>
      </c>
      <c r="AE34" s="33" t="str">
        <f>IF(AND('Mapa final'!$Y$61="Media",'Mapa final'!$AA$61="Mayor"),CONCATENATE("R9C",'Mapa final'!$O$61),"")</f>
        <v/>
      </c>
      <c r="AF34" s="33" t="str">
        <f>IF(AND('Mapa final'!$Y$62="Media",'Mapa final'!$AA$62="Mayor"),CONCATENATE("R9C",'Mapa final'!$O$62),"")</f>
        <v/>
      </c>
      <c r="AG34" s="34" t="str">
        <f>IF(AND('Mapa final'!$Y$63="Media",'Mapa final'!$AA$63="Mayor"),CONCATENATE("R9C",'Mapa final'!$O$63),"")</f>
        <v/>
      </c>
      <c r="AH34" s="35" t="str">
        <f>IF(AND('Mapa final'!$Y$58="Media",'Mapa final'!$AA$58="Catastrófico"),CONCATENATE("R9C",'Mapa final'!$O$58),"")</f>
        <v/>
      </c>
      <c r="AI34" s="36" t="str">
        <f>IF(AND('Mapa final'!$Y$59="Media",'Mapa final'!$AA$59="Catastrófico"),CONCATENATE("R9C",'Mapa final'!$O$59),"")</f>
        <v/>
      </c>
      <c r="AJ34" s="36" t="str">
        <f>IF(AND('Mapa final'!$Y$60="Media",'Mapa final'!$AA$60="Catastrófico"),CONCATENATE("R9C",'Mapa final'!$O$60),"")</f>
        <v/>
      </c>
      <c r="AK34" s="36" t="str">
        <f>IF(AND('Mapa final'!$Y$61="Media",'Mapa final'!$AA$61="Catastrófico"),CONCATENATE("R9C",'Mapa final'!$O$61),"")</f>
        <v/>
      </c>
      <c r="AL34" s="36" t="str">
        <f>IF(AND('Mapa final'!$Y$62="Media",'Mapa final'!$AA$62="Catastrófico"),CONCATENATE("R9C",'Mapa final'!$O$62),"")</f>
        <v/>
      </c>
      <c r="AM34" s="37" t="str">
        <f>IF(AND('Mapa final'!$Y$63="Media",'Mapa final'!$AA$63="Catastrófico"),CONCATENATE("R9C",'Mapa final'!$O$63),"")</f>
        <v/>
      </c>
      <c r="AN34" s="1"/>
      <c r="AO34" s="320"/>
      <c r="AP34" s="242"/>
      <c r="AQ34" s="242"/>
      <c r="AR34" s="242"/>
      <c r="AS34" s="242"/>
      <c r="AT34" s="321"/>
      <c r="AU34" s="1"/>
      <c r="AV34" s="1"/>
      <c r="AW34" s="1"/>
      <c r="AX34" s="1"/>
      <c r="AY34" s="1"/>
      <c r="AZ34" s="1"/>
      <c r="BA34" s="1"/>
      <c r="BB34" s="1"/>
      <c r="BC34" s="1"/>
      <c r="BD34" s="1"/>
      <c r="BE34" s="1"/>
      <c r="BF34" s="1"/>
      <c r="BG34" s="1"/>
      <c r="BH34" s="1"/>
      <c r="BI34" s="1"/>
    </row>
    <row r="35" spans="1:61" ht="15.75" customHeight="1" x14ac:dyDescent="0.3">
      <c r="A35" s="1"/>
      <c r="B35" s="337"/>
      <c r="C35" s="242"/>
      <c r="D35" s="243"/>
      <c r="E35" s="306"/>
      <c r="F35" s="330"/>
      <c r="G35" s="330"/>
      <c r="H35" s="330"/>
      <c r="I35" s="309"/>
      <c r="J35" s="47" t="str">
        <f>IF(AND('Mapa final'!$Y$64="Media",'Mapa final'!$AA$64="Leve"),CONCATENATE("R10C",'Mapa final'!$O$64),"")</f>
        <v/>
      </c>
      <c r="K35" s="48" t="str">
        <f>IF(AND('Mapa final'!$Y$65="Media",'Mapa final'!$AA$65="Leve"),CONCATENATE("R10C",'Mapa final'!$O$65),"")</f>
        <v/>
      </c>
      <c r="L35" s="48" t="str">
        <f>IF(AND('Mapa final'!$Y$66="Media",'Mapa final'!$AA$66="Leve"),CONCATENATE("R10C",'Mapa final'!$O$66),"")</f>
        <v/>
      </c>
      <c r="M35" s="48" t="str">
        <f>IF(AND('Mapa final'!$Y$67="Media",'Mapa final'!$AA$67="Leve"),CONCATENATE("R10C",'Mapa final'!$O$67),"")</f>
        <v/>
      </c>
      <c r="N35" s="48" t="str">
        <f>IF(AND('Mapa final'!$Y$68="Media",'Mapa final'!$AA$68="Leve"),CONCATENATE("R10C",'Mapa final'!$O$68),"")</f>
        <v/>
      </c>
      <c r="O35" s="49" t="str">
        <f>IF(AND('Mapa final'!$Y$69="Media",'Mapa final'!$AA$69="Leve"),CONCATENATE("R10C",'Mapa final'!$O$69),"")</f>
        <v/>
      </c>
      <c r="P35" s="47" t="str">
        <f>IF(AND('Mapa final'!$Y$64="Media",'Mapa final'!$AA$64="Menor"),CONCATENATE("R10C",'Mapa final'!$O$64),"")</f>
        <v/>
      </c>
      <c r="Q35" s="48" t="str">
        <f>IF(AND('Mapa final'!$Y$65="Media",'Mapa final'!$AA$65="Menor"),CONCATENATE("R10C",'Mapa final'!$O$65),"")</f>
        <v/>
      </c>
      <c r="R35" s="48" t="str">
        <f>IF(AND('Mapa final'!$Y$66="Media",'Mapa final'!$AA$66="Menor"),CONCATENATE("R10C",'Mapa final'!$O$66),"")</f>
        <v/>
      </c>
      <c r="S35" s="48" t="str">
        <f>IF(AND('Mapa final'!$Y$67="Media",'Mapa final'!$AA$67="Menor"),CONCATENATE("R10C",'Mapa final'!$O$67),"")</f>
        <v/>
      </c>
      <c r="T35" s="48" t="str">
        <f>IF(AND('Mapa final'!$Y$68="Media",'Mapa final'!$AA$68="Menor"),CONCATENATE("R10C",'Mapa final'!$O$68),"")</f>
        <v/>
      </c>
      <c r="U35" s="49" t="str">
        <f>IF(AND('Mapa final'!$Y$69="Media",'Mapa final'!$AA$69="Menor"),CONCATENATE("R10C",'Mapa final'!$O$69),"")</f>
        <v/>
      </c>
      <c r="V35" s="47" t="str">
        <f>IF(AND('Mapa final'!$Y$64="Media",'Mapa final'!$AA$64="Moderado"),CONCATENATE("R10C",'Mapa final'!$O$64),"")</f>
        <v/>
      </c>
      <c r="W35" s="48" t="str">
        <f>IF(AND('Mapa final'!$Y$65="Media",'Mapa final'!$AA$65="Moderado"),CONCATENATE("R10C",'Mapa final'!$O$65),"")</f>
        <v/>
      </c>
      <c r="X35" s="48" t="str">
        <f>IF(AND('Mapa final'!$Y$66="Media",'Mapa final'!$AA$66="Moderado"),CONCATENATE("R10C",'Mapa final'!$O$66),"")</f>
        <v/>
      </c>
      <c r="Y35" s="48" t="str">
        <f>IF(AND('Mapa final'!$Y$67="Media",'Mapa final'!$AA$67="Moderado"),CONCATENATE("R10C",'Mapa final'!$O$67),"")</f>
        <v/>
      </c>
      <c r="Z35" s="48" t="str">
        <f>IF(AND('Mapa final'!$Y$68="Media",'Mapa final'!$AA$68="Moderado"),CONCATENATE("R10C",'Mapa final'!$O$68),"")</f>
        <v/>
      </c>
      <c r="AA35" s="49" t="str">
        <f>IF(AND('Mapa final'!$Y$69="Media",'Mapa final'!$AA$69="Moderado"),CONCATENATE("R10C",'Mapa final'!$O$69),"")</f>
        <v/>
      </c>
      <c r="AB35" s="38" t="str">
        <f>IF(AND('Mapa final'!$Y$64="Media",'Mapa final'!$AA$64="Mayor"),CONCATENATE("R10C",'Mapa final'!$O$64),"")</f>
        <v/>
      </c>
      <c r="AC35" s="39" t="str">
        <f>IF(AND('Mapa final'!$Y$65="Media",'Mapa final'!$AA$65="Mayor"),CONCATENATE("R10C",'Mapa final'!$O$65),"")</f>
        <v/>
      </c>
      <c r="AD35" s="39" t="str">
        <f>IF(AND('Mapa final'!$Y$66="Media",'Mapa final'!$AA$66="Mayor"),CONCATENATE("R10C",'Mapa final'!$O$66),"")</f>
        <v/>
      </c>
      <c r="AE35" s="39" t="str">
        <f>IF(AND('Mapa final'!$Y$67="Media",'Mapa final'!$AA$67="Mayor"),CONCATENATE("R10C",'Mapa final'!$O$67),"")</f>
        <v/>
      </c>
      <c r="AF35" s="39" t="str">
        <f>IF(AND('Mapa final'!$Y$68="Media",'Mapa final'!$AA$68="Mayor"),CONCATENATE("R10C",'Mapa final'!$O$68),"")</f>
        <v/>
      </c>
      <c r="AG35" s="40" t="str">
        <f>IF(AND('Mapa final'!$Y$69="Media",'Mapa final'!$AA$69="Mayor"),CONCATENATE("R10C",'Mapa final'!$O$69),"")</f>
        <v/>
      </c>
      <c r="AH35" s="41" t="str">
        <f>IF(AND('Mapa final'!$Y$64="Media",'Mapa final'!$AA$64="Catastrófico"),CONCATENATE("R10C",'Mapa final'!$O$64),"")</f>
        <v/>
      </c>
      <c r="AI35" s="42" t="str">
        <f>IF(AND('Mapa final'!$Y$65="Media",'Mapa final'!$AA$65="Catastrófico"),CONCATENATE("R10C",'Mapa final'!$O$65),"")</f>
        <v/>
      </c>
      <c r="AJ35" s="42" t="str">
        <f>IF(AND('Mapa final'!$Y$66="Media",'Mapa final'!$AA$66="Catastrófico"),CONCATENATE("R10C",'Mapa final'!$O$66),"")</f>
        <v/>
      </c>
      <c r="AK35" s="42" t="str">
        <f>IF(AND('Mapa final'!$Y$67="Media",'Mapa final'!$AA$67="Catastrófico"),CONCATENATE("R10C",'Mapa final'!$O$67),"")</f>
        <v/>
      </c>
      <c r="AL35" s="42" t="str">
        <f>IF(AND('Mapa final'!$Y$68="Media",'Mapa final'!$AA$68="Catastrófico"),CONCATENATE("R10C",'Mapa final'!$O$68),"")</f>
        <v/>
      </c>
      <c r="AM35" s="43" t="str">
        <f>IF(AND('Mapa final'!$Y$69="Media",'Mapa final'!$AA$69="Catastrófico"),CONCATENATE("R10C",'Mapa final'!$O$69),"")</f>
        <v/>
      </c>
      <c r="AN35" s="1"/>
      <c r="AO35" s="322"/>
      <c r="AP35" s="323"/>
      <c r="AQ35" s="323"/>
      <c r="AR35" s="323"/>
      <c r="AS35" s="323"/>
      <c r="AT35" s="324"/>
      <c r="AU35" s="1"/>
      <c r="AV35" s="1"/>
      <c r="AW35" s="1"/>
      <c r="AX35" s="1"/>
      <c r="AY35" s="1"/>
      <c r="AZ35" s="1"/>
      <c r="BA35" s="1"/>
      <c r="BB35" s="1"/>
      <c r="BC35" s="1"/>
      <c r="BD35" s="1"/>
      <c r="BE35" s="1"/>
      <c r="BF35" s="1"/>
      <c r="BG35" s="1"/>
      <c r="BH35" s="1"/>
      <c r="BI35" s="1"/>
    </row>
    <row r="36" spans="1:61" ht="15" customHeight="1" x14ac:dyDescent="0.3">
      <c r="A36" s="1"/>
      <c r="B36" s="337"/>
      <c r="C36" s="242"/>
      <c r="D36" s="243"/>
      <c r="E36" s="345" t="s">
        <v>100</v>
      </c>
      <c r="F36" s="329"/>
      <c r="G36" s="329"/>
      <c r="H36" s="329"/>
      <c r="I36" s="329"/>
      <c r="J36" s="53" t="str">
        <f>IF(AND('Mapa final'!$Y$10="Baja",'Mapa final'!$AA$10="Leve"),CONCATENATE("R1C",'Mapa final'!$O$10),"")</f>
        <v/>
      </c>
      <c r="K36" s="54" t="str">
        <f>IF(AND('Mapa final'!$Y$11="Baja",'Mapa final'!$AA$11="Leve"),CONCATENATE("R1C",'Mapa final'!$O$11),"")</f>
        <v/>
      </c>
      <c r="L36" s="54" t="str">
        <f>IF(AND('Mapa final'!$Y$12="Baja",'Mapa final'!$AA$12="Leve"),CONCATENATE("R1C",'Mapa final'!$O$12),"")</f>
        <v/>
      </c>
      <c r="M36" s="54" t="str">
        <f>IF(AND('Mapa final'!$Y$13="Baja",'Mapa final'!$AA$13="Leve"),CONCATENATE("R1C",'Mapa final'!$O$13),"")</f>
        <v/>
      </c>
      <c r="N36" s="54" t="str">
        <f>IF(AND('Mapa final'!$Y$14="Baja",'Mapa final'!$AA$14="Leve"),CONCATENATE("R1C",'Mapa final'!$O$14),"")</f>
        <v/>
      </c>
      <c r="O36" s="55" t="str">
        <f>IF(AND('Mapa final'!$Y$15="Baja",'Mapa final'!$AA$15="Leve"),CONCATENATE("R1C",'Mapa final'!$O$15),"")</f>
        <v/>
      </c>
      <c r="P36" s="44" t="str">
        <f>IF(AND('Mapa final'!$Y$10="Baja",'Mapa final'!$AA$10="Menor"),CONCATENATE("R1C",'Mapa final'!$O$10),"")</f>
        <v/>
      </c>
      <c r="Q36" s="45" t="str">
        <f>IF(AND('Mapa final'!$Y$11="Baja",'Mapa final'!$AA$11="Menor"),CONCATENATE("R1C",'Mapa final'!$O$11),"")</f>
        <v/>
      </c>
      <c r="R36" s="45" t="str">
        <f>IF(AND('Mapa final'!$Y$12="Baja",'Mapa final'!$AA$12="Menor"),CONCATENATE("R1C",'Mapa final'!$O$12),"")</f>
        <v/>
      </c>
      <c r="S36" s="45" t="str">
        <f>IF(AND('Mapa final'!$Y$13="Baja",'Mapa final'!$AA$13="Menor"),CONCATENATE("R1C",'Mapa final'!$O$13),"")</f>
        <v/>
      </c>
      <c r="T36" s="45" t="str">
        <f>IF(AND('Mapa final'!$Y$14="Baja",'Mapa final'!$AA$14="Menor"),CONCATENATE("R1C",'Mapa final'!$O$14),"")</f>
        <v/>
      </c>
      <c r="U36" s="46" t="str">
        <f>IF(AND('Mapa final'!$Y$15="Baja",'Mapa final'!$AA$15="Menor"),CONCATENATE("R1C",'Mapa final'!$O$15),"")</f>
        <v/>
      </c>
      <c r="V36" s="44" t="str">
        <f>IF(AND('Mapa final'!$Y$10="Baja",'Mapa final'!$AA$10="Moderado"),CONCATENATE("R1C",'Mapa final'!$O$10),"")</f>
        <v/>
      </c>
      <c r="W36" s="45" t="str">
        <f>IF(AND('Mapa final'!$Y$11="Baja",'Mapa final'!$AA$11="Moderado"),CONCATENATE("R1C",'Mapa final'!$O$11),"")</f>
        <v/>
      </c>
      <c r="X36" s="45" t="str">
        <f>IF(AND('Mapa final'!$Y$12="Baja",'Mapa final'!$AA$12="Moderado"),CONCATENATE("R1C",'Mapa final'!$O$12),"")</f>
        <v/>
      </c>
      <c r="Y36" s="45" t="str">
        <f>IF(AND('Mapa final'!$Y$13="Baja",'Mapa final'!$AA$13="Moderado"),CONCATENATE("R1C",'Mapa final'!$O$13),"")</f>
        <v/>
      </c>
      <c r="Z36" s="45" t="str">
        <f>IF(AND('Mapa final'!$Y$14="Baja",'Mapa final'!$AA$14="Moderado"),CONCATENATE("R1C",'Mapa final'!$O$14),"")</f>
        <v/>
      </c>
      <c r="AA36" s="46" t="str">
        <f>IF(AND('Mapa final'!$Y$15="Baja",'Mapa final'!$AA$15="Moderado"),CONCATENATE("R1C",'Mapa final'!$O$15),"")</f>
        <v/>
      </c>
      <c r="AB36" s="26" t="str">
        <f>IF(AND('Mapa final'!$Y$10="Baja",'Mapa final'!$AA$10="Mayor"),CONCATENATE("R1C",'Mapa final'!$O$10),"")</f>
        <v/>
      </c>
      <c r="AC36" s="27" t="str">
        <f>IF(AND('Mapa final'!$Y$11="Baja",'Mapa final'!$AA$11="Mayor"),CONCATENATE("R1C",'Mapa final'!$O$11),"")</f>
        <v/>
      </c>
      <c r="AD36" s="27" t="str">
        <f>IF(AND('Mapa final'!$Y$12="Baja",'Mapa final'!$AA$12="Mayor"),CONCATENATE("R1C",'Mapa final'!$O$12),"")</f>
        <v/>
      </c>
      <c r="AE36" s="27" t="str">
        <f>IF(AND('Mapa final'!$Y$13="Baja",'Mapa final'!$AA$13="Mayor"),CONCATENATE("R1C",'Mapa final'!$O$13),"")</f>
        <v/>
      </c>
      <c r="AF36" s="27" t="str">
        <f>IF(AND('Mapa final'!$Y$14="Baja",'Mapa final'!$AA$14="Mayor"),CONCATENATE("R1C",'Mapa final'!$O$14),"")</f>
        <v/>
      </c>
      <c r="AG36" s="28" t="str">
        <f>IF(AND('Mapa final'!$Y$15="Baja",'Mapa final'!$AA$15="Mayor"),CONCATENATE("R1C",'Mapa final'!$O$15),"")</f>
        <v/>
      </c>
      <c r="AH36" s="29" t="str">
        <f>IF(AND('Mapa final'!$Y$10="Baja",'Mapa final'!$AA$10="Catastrófico"),CONCATENATE("R1C",'Mapa final'!$O$10),"")</f>
        <v/>
      </c>
      <c r="AI36" s="30" t="str">
        <f>IF(AND('Mapa final'!$Y$11="Baja",'Mapa final'!$AA$11="Catastrófico"),CONCATENATE("R1C",'Mapa final'!$O$11),"")</f>
        <v/>
      </c>
      <c r="AJ36" s="30" t="str">
        <f>IF(AND('Mapa final'!$Y$12="Baja",'Mapa final'!$AA$12="Catastrófico"),CONCATENATE("R1C",'Mapa final'!$O$12),"")</f>
        <v/>
      </c>
      <c r="AK36" s="30" t="str">
        <f>IF(AND('Mapa final'!$Y$13="Baja",'Mapa final'!$AA$13="Catastrófico"),CONCATENATE("R1C",'Mapa final'!$O$13),"")</f>
        <v/>
      </c>
      <c r="AL36" s="30" t="str">
        <f>IF(AND('Mapa final'!$Y$14="Baja",'Mapa final'!$AA$14="Catastrófico"),CONCATENATE("R1C",'Mapa final'!$O$14),"")</f>
        <v/>
      </c>
      <c r="AM36" s="31" t="str">
        <f>IF(AND('Mapa final'!$Y$15="Baja",'Mapa final'!$AA$15="Catastrófico"),CONCATENATE("R1C",'Mapa final'!$O$15),"")</f>
        <v/>
      </c>
      <c r="AN36" s="1"/>
      <c r="AO36" s="344" t="s">
        <v>101</v>
      </c>
      <c r="AP36" s="318"/>
      <c r="AQ36" s="318"/>
      <c r="AR36" s="318"/>
      <c r="AS36" s="318"/>
      <c r="AT36" s="319"/>
      <c r="AU36" s="1"/>
      <c r="AV36" s="1"/>
      <c r="AW36" s="1"/>
      <c r="AX36" s="1"/>
      <c r="AY36" s="1"/>
      <c r="AZ36" s="1"/>
      <c r="BA36" s="1"/>
      <c r="BB36" s="1"/>
      <c r="BC36" s="1"/>
      <c r="BD36" s="1"/>
      <c r="BE36" s="1"/>
      <c r="BF36" s="1"/>
      <c r="BG36" s="1"/>
      <c r="BH36" s="1"/>
      <c r="BI36" s="1"/>
    </row>
    <row r="37" spans="1:61" ht="15" customHeight="1" x14ac:dyDescent="0.3">
      <c r="A37" s="1"/>
      <c r="B37" s="337"/>
      <c r="C37" s="242"/>
      <c r="D37" s="243"/>
      <c r="E37" s="254"/>
      <c r="F37" s="242"/>
      <c r="G37" s="242"/>
      <c r="H37" s="242"/>
      <c r="I37" s="242"/>
      <c r="J37" s="56" t="str">
        <f>IF(AND('Mapa final'!$Y$16="Baja",'Mapa final'!$AA$16="Leve"),CONCATENATE("R2C",'Mapa final'!$O$16),"")</f>
        <v/>
      </c>
      <c r="K37" s="57" t="str">
        <f>IF(AND('Mapa final'!$Y$17="Baja",'Mapa final'!$AA$17="Leve"),CONCATENATE("R2C",'Mapa final'!$O$17),"")</f>
        <v/>
      </c>
      <c r="L37" s="57" t="str">
        <f>IF(AND('Mapa final'!$Y$18="Baja",'Mapa final'!$AA$18="Leve"),CONCATENATE("R2C",'Mapa final'!$O$18),"")</f>
        <v/>
      </c>
      <c r="M37" s="57" t="str">
        <f>IF(AND('Mapa final'!$Y$19="Baja",'Mapa final'!$AA$19="Leve"),CONCATENATE("R2C",'Mapa final'!$O$19),"")</f>
        <v/>
      </c>
      <c r="N37" s="57" t="str">
        <f>IF(AND('Mapa final'!$Y$20="Baja",'Mapa final'!$AA$20="Leve"),CONCATENATE("R2C",'Mapa final'!$O$20),"")</f>
        <v/>
      </c>
      <c r="O37" s="58" t="str">
        <f>IF(AND('Mapa final'!$Y$21="Baja",'Mapa final'!$AA$21="Leve"),CONCATENATE("R2C",'Mapa final'!$O$21),"")</f>
        <v/>
      </c>
      <c r="P37" s="47" t="str">
        <f>IF(AND('Mapa final'!$Y$16="Baja",'Mapa final'!$AA$16="Menor"),CONCATENATE("R2C",'Mapa final'!$O$16),"")</f>
        <v/>
      </c>
      <c r="Q37" s="48" t="str">
        <f>IF(AND('Mapa final'!$Y$17="Baja",'Mapa final'!$AA$17="Menor"),CONCATENATE("R2C",'Mapa final'!$O$17),"")</f>
        <v/>
      </c>
      <c r="R37" s="48" t="str">
        <f>IF(AND('Mapa final'!$Y$18="Baja",'Mapa final'!$AA$18="Menor"),CONCATENATE("R2C",'Mapa final'!$O$18),"")</f>
        <v/>
      </c>
      <c r="S37" s="48" t="str">
        <f>IF(AND('Mapa final'!$Y$19="Baja",'Mapa final'!$AA$19="Menor"),CONCATENATE("R2C",'Mapa final'!$O$19),"")</f>
        <v/>
      </c>
      <c r="T37" s="48" t="str">
        <f>IF(AND('Mapa final'!$Y$20="Baja",'Mapa final'!$AA$20="Menor"),CONCATENATE("R2C",'Mapa final'!$O$20),"")</f>
        <v/>
      </c>
      <c r="U37" s="49" t="str">
        <f>IF(AND('Mapa final'!$Y$21="Baja",'Mapa final'!$AA$21="Menor"),CONCATENATE("R2C",'Mapa final'!$O$21),"")</f>
        <v/>
      </c>
      <c r="V37" s="47" t="str">
        <f>IF(AND('Mapa final'!$Y$16="Baja",'Mapa final'!$AA$16="Moderado"),CONCATENATE("R2C",'Mapa final'!$O$16),"")</f>
        <v/>
      </c>
      <c r="W37" s="48" t="str">
        <f>IF(AND('Mapa final'!$Y$17="Baja",'Mapa final'!$AA$17="Moderado"),CONCATENATE("R2C",'Mapa final'!$O$17),"")</f>
        <v/>
      </c>
      <c r="X37" s="48" t="str">
        <f>IF(AND('Mapa final'!$Y$18="Baja",'Mapa final'!$AA$18="Moderado"),CONCATENATE("R2C",'Mapa final'!$O$18),"")</f>
        <v/>
      </c>
      <c r="Y37" s="48" t="str">
        <f>IF(AND('Mapa final'!$Y$19="Baja",'Mapa final'!$AA$19="Moderado"),CONCATENATE("R2C",'Mapa final'!$O$19),"")</f>
        <v/>
      </c>
      <c r="Z37" s="48" t="str">
        <f>IF(AND('Mapa final'!$Y$20="Baja",'Mapa final'!$AA$20="Moderado"),CONCATENATE("R2C",'Mapa final'!$O$20),"")</f>
        <v/>
      </c>
      <c r="AA37" s="49" t="str">
        <f>IF(AND('Mapa final'!$Y$21="Baja",'Mapa final'!$AA$21="Moderado"),CONCATENATE("R2C",'Mapa final'!$O$21),"")</f>
        <v/>
      </c>
      <c r="AB37" s="32" t="str">
        <f>IF(AND('Mapa final'!$Y$16="Baja",'Mapa final'!$AA$16="Mayor"),CONCATENATE("R2C",'Mapa final'!$O$16),"")</f>
        <v/>
      </c>
      <c r="AC37" s="33" t="str">
        <f>IF(AND('Mapa final'!$Y$17="Baja",'Mapa final'!$AA$17="Mayor"),CONCATENATE("R2C",'Mapa final'!$O$17),"")</f>
        <v/>
      </c>
      <c r="AD37" s="33" t="str">
        <f>IF(AND('Mapa final'!$Y$18="Baja",'Mapa final'!$AA$18="Mayor"),CONCATENATE("R2C",'Mapa final'!$O$18),"")</f>
        <v/>
      </c>
      <c r="AE37" s="33" t="str">
        <f>IF(AND('Mapa final'!$Y$19="Baja",'Mapa final'!$AA$19="Mayor"),CONCATENATE("R2C",'Mapa final'!$O$19),"")</f>
        <v/>
      </c>
      <c r="AF37" s="33" t="str">
        <f>IF(AND('Mapa final'!$Y$20="Baja",'Mapa final'!$AA$20="Mayor"),CONCATENATE("R2C",'Mapa final'!$O$20),"")</f>
        <v/>
      </c>
      <c r="AG37" s="34" t="str">
        <f>IF(AND('Mapa final'!$Y$21="Baja",'Mapa final'!$AA$21="Mayor"),CONCATENATE("R2C",'Mapa final'!$O$21),"")</f>
        <v/>
      </c>
      <c r="AH37" s="35" t="str">
        <f>IF(AND('Mapa final'!$Y$16="Baja",'Mapa final'!$AA$16="Catastrófico"),CONCATENATE("R2C",'Mapa final'!$O$16),"")</f>
        <v/>
      </c>
      <c r="AI37" s="36" t="str">
        <f>IF(AND('Mapa final'!$Y$17="Baja",'Mapa final'!$AA$17="Catastrófico"),CONCATENATE("R2C",'Mapa final'!$O$17),"")</f>
        <v/>
      </c>
      <c r="AJ37" s="36" t="str">
        <f>IF(AND('Mapa final'!$Y$18="Baja",'Mapa final'!$AA$18="Catastrófico"),CONCATENATE("R2C",'Mapa final'!$O$18),"")</f>
        <v/>
      </c>
      <c r="AK37" s="36" t="str">
        <f>IF(AND('Mapa final'!$Y$19="Baja",'Mapa final'!$AA$19="Catastrófico"),CONCATENATE("R2C",'Mapa final'!$O$19),"")</f>
        <v/>
      </c>
      <c r="AL37" s="36" t="str">
        <f>IF(AND('Mapa final'!$Y$20="Baja",'Mapa final'!$AA$20="Catastrófico"),CONCATENATE("R2C",'Mapa final'!$O$20),"")</f>
        <v/>
      </c>
      <c r="AM37" s="37" t="str">
        <f>IF(AND('Mapa final'!$Y$21="Baja",'Mapa final'!$AA$21="Catastrófico"),CONCATENATE("R2C",'Mapa final'!$O$21),"")</f>
        <v/>
      </c>
      <c r="AN37" s="1"/>
      <c r="AO37" s="320"/>
      <c r="AP37" s="242"/>
      <c r="AQ37" s="242"/>
      <c r="AR37" s="242"/>
      <c r="AS37" s="242"/>
      <c r="AT37" s="321"/>
      <c r="AU37" s="1"/>
      <c r="AV37" s="1"/>
      <c r="AW37" s="1"/>
      <c r="AX37" s="1"/>
      <c r="AY37" s="1"/>
      <c r="AZ37" s="1"/>
      <c r="BA37" s="1"/>
      <c r="BB37" s="1"/>
      <c r="BC37" s="1"/>
      <c r="BD37" s="1"/>
      <c r="BE37" s="1"/>
      <c r="BF37" s="1"/>
      <c r="BG37" s="1"/>
      <c r="BH37" s="1"/>
      <c r="BI37" s="1"/>
    </row>
    <row r="38" spans="1:61" ht="15" customHeight="1" x14ac:dyDescent="0.3">
      <c r="A38" s="1"/>
      <c r="B38" s="337"/>
      <c r="C38" s="242"/>
      <c r="D38" s="243"/>
      <c r="E38" s="254"/>
      <c r="F38" s="242"/>
      <c r="G38" s="242"/>
      <c r="H38" s="242"/>
      <c r="I38" s="242"/>
      <c r="J38" s="56" t="str">
        <f>IF(AND('Mapa final'!$Y$22="Baja",'Mapa final'!$AA$22="Leve"),CONCATENATE("R3C",'Mapa final'!$O$22),"")</f>
        <v/>
      </c>
      <c r="K38" s="57" t="str">
        <f>IF(AND('Mapa final'!$Y$23="Baja",'Mapa final'!$AA$23="Leve"),CONCATENATE("R3C",'Mapa final'!$O$23),"")</f>
        <v/>
      </c>
      <c r="L38" s="57" t="str">
        <f>IF(AND('Mapa final'!$Y$24="Baja",'Mapa final'!$AA$24="Leve"),CONCATENATE("R3C",'Mapa final'!$O$24),"")</f>
        <v/>
      </c>
      <c r="M38" s="57" t="str">
        <f>IF(AND('Mapa final'!$Y$25="Baja",'Mapa final'!$AA$25="Leve"),CONCATENATE("R3C",'Mapa final'!$O$25),"")</f>
        <v/>
      </c>
      <c r="N38" s="57" t="str">
        <f>IF(AND('Mapa final'!$Y$26="Baja",'Mapa final'!$AA$26="Leve"),CONCATENATE("R3C",'Mapa final'!$O$26),"")</f>
        <v/>
      </c>
      <c r="O38" s="58" t="str">
        <f>IF(AND('Mapa final'!$Y$27="Baja",'Mapa final'!$AA$27="Leve"),CONCATENATE("R3C",'Mapa final'!$O$27),"")</f>
        <v/>
      </c>
      <c r="P38" s="47" t="str">
        <f>IF(AND('Mapa final'!$Y$22="Baja",'Mapa final'!$AA$22="Menor"),CONCATENATE("R3C",'Mapa final'!$O$22),"")</f>
        <v/>
      </c>
      <c r="Q38" s="48" t="str">
        <f>IF(AND('Mapa final'!$Y$23="Baja",'Mapa final'!$AA$23="Menor"),CONCATENATE("R3C",'Mapa final'!$O$23),"")</f>
        <v/>
      </c>
      <c r="R38" s="48" t="str">
        <f>IF(AND('Mapa final'!$Y$24="Baja",'Mapa final'!$AA$24="Menor"),CONCATENATE("R3C",'Mapa final'!$O$24),"")</f>
        <v/>
      </c>
      <c r="S38" s="48" t="str">
        <f>IF(AND('Mapa final'!$Y$25="Baja",'Mapa final'!$AA$25="Menor"),CONCATENATE("R3C",'Mapa final'!$O$25),"")</f>
        <v/>
      </c>
      <c r="T38" s="48" t="str">
        <f>IF(AND('Mapa final'!$Y$26="Baja",'Mapa final'!$AA$26="Menor"),CONCATENATE("R3C",'Mapa final'!$O$26),"")</f>
        <v/>
      </c>
      <c r="U38" s="49" t="str">
        <f>IF(AND('Mapa final'!$Y$27="Baja",'Mapa final'!$AA$27="Menor"),CONCATENATE("R3C",'Mapa final'!$O$27),"")</f>
        <v/>
      </c>
      <c r="V38" s="47" t="str">
        <f>IF(AND('Mapa final'!$Y$22="Baja",'Mapa final'!$AA$22="Moderado"),CONCATENATE("R3C",'Mapa final'!$O$22),"")</f>
        <v/>
      </c>
      <c r="W38" s="48" t="str">
        <f>IF(AND('Mapa final'!$Y$23="Baja",'Mapa final'!$AA$23="Moderado"),CONCATENATE("R3C",'Mapa final'!$O$23),"")</f>
        <v/>
      </c>
      <c r="X38" s="48" t="str">
        <f>IF(AND('Mapa final'!$Y$24="Baja",'Mapa final'!$AA$24="Moderado"),CONCATENATE("R3C",'Mapa final'!$O$24),"")</f>
        <v/>
      </c>
      <c r="Y38" s="48" t="str">
        <f>IF(AND('Mapa final'!$Y$25="Baja",'Mapa final'!$AA$25="Moderado"),CONCATENATE("R3C",'Mapa final'!$O$25),"")</f>
        <v/>
      </c>
      <c r="Z38" s="48" t="str">
        <f>IF(AND('Mapa final'!$Y$26="Baja",'Mapa final'!$AA$26="Moderado"),CONCATENATE("R3C",'Mapa final'!$O$26),"")</f>
        <v/>
      </c>
      <c r="AA38" s="49" t="str">
        <f>IF(AND('Mapa final'!$Y$27="Baja",'Mapa final'!$AA$27="Moderado"),CONCATENATE("R3C",'Mapa final'!$O$27),"")</f>
        <v/>
      </c>
      <c r="AB38" s="32" t="str">
        <f>IF(AND('Mapa final'!$Y$22="Baja",'Mapa final'!$AA$22="Mayor"),CONCATENATE("R3C",'Mapa final'!$O$22),"")</f>
        <v/>
      </c>
      <c r="AC38" s="33" t="str">
        <f>IF(AND('Mapa final'!$Y$23="Baja",'Mapa final'!$AA$23="Mayor"),CONCATENATE("R3C",'Mapa final'!$O$23),"")</f>
        <v/>
      </c>
      <c r="AD38" s="33" t="str">
        <f>IF(AND('Mapa final'!$Y$24="Baja",'Mapa final'!$AA$24="Mayor"),CONCATENATE("R3C",'Mapa final'!$O$24),"")</f>
        <v/>
      </c>
      <c r="AE38" s="33" t="str">
        <f>IF(AND('Mapa final'!$Y$25="Baja",'Mapa final'!$AA$25="Mayor"),CONCATENATE("R3C",'Mapa final'!$O$25),"")</f>
        <v/>
      </c>
      <c r="AF38" s="33" t="str">
        <f>IF(AND('Mapa final'!$Y$26="Baja",'Mapa final'!$AA$26="Mayor"),CONCATENATE("R3C",'Mapa final'!$O$26),"")</f>
        <v/>
      </c>
      <c r="AG38" s="34" t="str">
        <f>IF(AND('Mapa final'!$Y$27="Baja",'Mapa final'!$AA$27="Mayor"),CONCATENATE("R3C",'Mapa final'!$O$27),"")</f>
        <v/>
      </c>
      <c r="AH38" s="35" t="str">
        <f>IF(AND('Mapa final'!$Y$22="Baja",'Mapa final'!$AA$22="Catastrófico"),CONCATENATE("R3C",'Mapa final'!$O$22),"")</f>
        <v/>
      </c>
      <c r="AI38" s="36" t="str">
        <f>IF(AND('Mapa final'!$Y$23="Baja",'Mapa final'!$AA$23="Catastrófico"),CONCATENATE("R3C",'Mapa final'!$O$23),"")</f>
        <v/>
      </c>
      <c r="AJ38" s="36" t="str">
        <f>IF(AND('Mapa final'!$Y$24="Baja",'Mapa final'!$AA$24="Catastrófico"),CONCATENATE("R3C",'Mapa final'!$O$24),"")</f>
        <v/>
      </c>
      <c r="AK38" s="36" t="str">
        <f>IF(AND('Mapa final'!$Y$25="Baja",'Mapa final'!$AA$25="Catastrófico"),CONCATENATE("R3C",'Mapa final'!$O$25),"")</f>
        <v/>
      </c>
      <c r="AL38" s="36" t="str">
        <f>IF(AND('Mapa final'!$Y$26="Baja",'Mapa final'!$AA$26="Catastrófico"),CONCATENATE("R3C",'Mapa final'!$O$26),"")</f>
        <v/>
      </c>
      <c r="AM38" s="37" t="str">
        <f>IF(AND('Mapa final'!$Y$27="Baja",'Mapa final'!$AA$27="Catastrófico"),CONCATENATE("R3C",'Mapa final'!$O$27),"")</f>
        <v/>
      </c>
      <c r="AN38" s="1"/>
      <c r="AO38" s="320"/>
      <c r="AP38" s="242"/>
      <c r="AQ38" s="242"/>
      <c r="AR38" s="242"/>
      <c r="AS38" s="242"/>
      <c r="AT38" s="321"/>
      <c r="AU38" s="1"/>
      <c r="AV38" s="1"/>
      <c r="AW38" s="1"/>
      <c r="AX38" s="1"/>
      <c r="AY38" s="1"/>
      <c r="AZ38" s="1"/>
      <c r="BA38" s="1"/>
      <c r="BB38" s="1"/>
      <c r="BC38" s="1"/>
      <c r="BD38" s="1"/>
      <c r="BE38" s="1"/>
      <c r="BF38" s="1"/>
      <c r="BG38" s="1"/>
      <c r="BH38" s="1"/>
      <c r="BI38" s="1"/>
    </row>
    <row r="39" spans="1:61" ht="15" customHeight="1" x14ac:dyDescent="0.3">
      <c r="A39" s="1"/>
      <c r="B39" s="337"/>
      <c r="C39" s="242"/>
      <c r="D39" s="243"/>
      <c r="E39" s="254"/>
      <c r="F39" s="242"/>
      <c r="G39" s="242"/>
      <c r="H39" s="242"/>
      <c r="I39" s="242"/>
      <c r="J39" s="56" t="str">
        <f>IF(AND('Mapa final'!$Y$28="Baja",'Mapa final'!$AA$28="Leve"),CONCATENATE("R4C",'Mapa final'!$O$28),"")</f>
        <v/>
      </c>
      <c r="K39" s="57" t="str">
        <f>IF(AND('Mapa final'!$Y$29="Baja",'Mapa final'!$AA$29="Leve"),CONCATENATE("R4C",'Mapa final'!$O$29),"")</f>
        <v/>
      </c>
      <c r="L39" s="57" t="str">
        <f>IF(AND('Mapa final'!$Y$30="Baja",'Mapa final'!$AA$30="Leve"),CONCATENATE("R4C",'Mapa final'!$O$30),"")</f>
        <v/>
      </c>
      <c r="M39" s="57" t="str">
        <f>IF(AND('Mapa final'!$Y$31="Baja",'Mapa final'!$AA$31="Leve"),CONCATENATE("R4C",'Mapa final'!$O$31),"")</f>
        <v/>
      </c>
      <c r="N39" s="57" t="str">
        <f>IF(AND('Mapa final'!$Y$32="Baja",'Mapa final'!$AA$32="Leve"),CONCATENATE("R4C",'Mapa final'!$O$32),"")</f>
        <v/>
      </c>
      <c r="O39" s="58" t="str">
        <f>IF(AND('Mapa final'!$Y$33="Baja",'Mapa final'!$AA$33="Leve"),CONCATENATE("R4C",'Mapa final'!$O$33),"")</f>
        <v/>
      </c>
      <c r="P39" s="47" t="str">
        <f>IF(AND('Mapa final'!$Y$28="Baja",'Mapa final'!$AA$28="Menor"),CONCATENATE("R4C",'Mapa final'!$O$28),"")</f>
        <v/>
      </c>
      <c r="Q39" s="48" t="str">
        <f>IF(AND('Mapa final'!$Y$29="Baja",'Mapa final'!$AA$29="Menor"),CONCATENATE("R4C",'Mapa final'!$O$29),"")</f>
        <v/>
      </c>
      <c r="R39" s="48" t="str">
        <f>IF(AND('Mapa final'!$Y$30="Baja",'Mapa final'!$AA$30="Menor"),CONCATENATE("R4C",'Mapa final'!$O$30),"")</f>
        <v/>
      </c>
      <c r="S39" s="48" t="str">
        <f>IF(AND('Mapa final'!$Y$31="Baja",'Mapa final'!$AA$31="Menor"),CONCATENATE("R4C",'Mapa final'!$O$31),"")</f>
        <v/>
      </c>
      <c r="T39" s="48" t="str">
        <f>IF(AND('Mapa final'!$Y$32="Baja",'Mapa final'!$AA$32="Menor"),CONCATENATE("R4C",'Mapa final'!$O$32),"")</f>
        <v/>
      </c>
      <c r="U39" s="49" t="str">
        <f>IF(AND('Mapa final'!$Y$33="Baja",'Mapa final'!$AA$33="Menor"),CONCATENATE("R4C",'Mapa final'!$O$33),"")</f>
        <v/>
      </c>
      <c r="V39" s="47" t="str">
        <f>IF(AND('Mapa final'!$Y$28="Baja",'Mapa final'!$AA$28="Moderado"),CONCATENATE("R4C",'Mapa final'!$O$28),"")</f>
        <v/>
      </c>
      <c r="W39" s="48" t="str">
        <f>IF(AND('Mapa final'!$Y$29="Baja",'Mapa final'!$AA$29="Moderado"),CONCATENATE("R4C",'Mapa final'!$O$29),"")</f>
        <v/>
      </c>
      <c r="X39" s="48" t="str">
        <f>IF(AND('Mapa final'!$Y$30="Baja",'Mapa final'!$AA$30="Moderado"),CONCATENATE("R4C",'Mapa final'!$O$30),"")</f>
        <v/>
      </c>
      <c r="Y39" s="48" t="str">
        <f>IF(AND('Mapa final'!$Y$31="Baja",'Mapa final'!$AA$31="Moderado"),CONCATENATE("R4C",'Mapa final'!$O$31),"")</f>
        <v/>
      </c>
      <c r="Z39" s="48" t="str">
        <f>IF(AND('Mapa final'!$Y$32="Baja",'Mapa final'!$AA$32="Moderado"),CONCATENATE("R4C",'Mapa final'!$O$32),"")</f>
        <v/>
      </c>
      <c r="AA39" s="49" t="str">
        <f>IF(AND('Mapa final'!$Y$33="Baja",'Mapa final'!$AA$33="Moderado"),CONCATENATE("R4C",'Mapa final'!$O$33),"")</f>
        <v/>
      </c>
      <c r="AB39" s="32" t="str">
        <f>IF(AND('Mapa final'!$Y$28="Baja",'Mapa final'!$AA$28="Mayor"),CONCATENATE("R4C",'Mapa final'!$O$28),"")</f>
        <v/>
      </c>
      <c r="AC39" s="33" t="str">
        <f>IF(AND('Mapa final'!$Y$29="Baja",'Mapa final'!$AA$29="Mayor"),CONCATENATE("R4C",'Mapa final'!$O$29),"")</f>
        <v/>
      </c>
      <c r="AD39" s="33" t="str">
        <f>IF(AND('Mapa final'!$Y$30="Baja",'Mapa final'!$AA$30="Mayor"),CONCATENATE("R4C",'Mapa final'!$O$30),"")</f>
        <v/>
      </c>
      <c r="AE39" s="33" t="str">
        <f>IF(AND('Mapa final'!$Y$31="Baja",'Mapa final'!$AA$31="Mayor"),CONCATENATE("R4C",'Mapa final'!$O$31),"")</f>
        <v/>
      </c>
      <c r="AF39" s="33" t="str">
        <f>IF(AND('Mapa final'!$Y$32="Baja",'Mapa final'!$AA$32="Mayor"),CONCATENATE("R4C",'Mapa final'!$O$32),"")</f>
        <v/>
      </c>
      <c r="AG39" s="34" t="str">
        <f>IF(AND('Mapa final'!$Y$33="Baja",'Mapa final'!$AA$33="Mayor"),CONCATENATE("R4C",'Mapa final'!$O$33),"")</f>
        <v/>
      </c>
      <c r="AH39" s="35" t="str">
        <f>IF(AND('Mapa final'!$Y$28="Baja",'Mapa final'!$AA$28="Catastrófico"),CONCATENATE("R4C",'Mapa final'!$O$28),"")</f>
        <v/>
      </c>
      <c r="AI39" s="36" t="str">
        <f>IF(AND('Mapa final'!$Y$29="Baja",'Mapa final'!$AA$29="Catastrófico"),CONCATENATE("R4C",'Mapa final'!$O$29),"")</f>
        <v/>
      </c>
      <c r="AJ39" s="36" t="str">
        <f>IF(AND('Mapa final'!$Y$30="Baja",'Mapa final'!$AA$30="Catastrófico"),CONCATENATE("R4C",'Mapa final'!$O$30),"")</f>
        <v/>
      </c>
      <c r="AK39" s="36" t="str">
        <f>IF(AND('Mapa final'!$Y$31="Baja",'Mapa final'!$AA$31="Catastrófico"),CONCATENATE("R4C",'Mapa final'!$O$31),"")</f>
        <v/>
      </c>
      <c r="AL39" s="36" t="str">
        <f>IF(AND('Mapa final'!$Y$32="Baja",'Mapa final'!$AA$32="Catastrófico"),CONCATENATE("R4C",'Mapa final'!$O$32),"")</f>
        <v/>
      </c>
      <c r="AM39" s="37" t="str">
        <f>IF(AND('Mapa final'!$Y$33="Baja",'Mapa final'!$AA$33="Catastrófico"),CONCATENATE("R4C",'Mapa final'!$O$33),"")</f>
        <v/>
      </c>
      <c r="AN39" s="1"/>
      <c r="AO39" s="320"/>
      <c r="AP39" s="242"/>
      <c r="AQ39" s="242"/>
      <c r="AR39" s="242"/>
      <c r="AS39" s="242"/>
      <c r="AT39" s="321"/>
      <c r="AU39" s="1"/>
      <c r="AV39" s="1"/>
      <c r="AW39" s="1"/>
      <c r="AX39" s="1"/>
      <c r="AY39" s="1"/>
      <c r="AZ39" s="1"/>
      <c r="BA39" s="1"/>
      <c r="BB39" s="1"/>
      <c r="BC39" s="1"/>
      <c r="BD39" s="1"/>
      <c r="BE39" s="1"/>
      <c r="BF39" s="1"/>
      <c r="BG39" s="1"/>
      <c r="BH39" s="1"/>
      <c r="BI39" s="1"/>
    </row>
    <row r="40" spans="1:61" ht="15" customHeight="1" x14ac:dyDescent="0.3">
      <c r="A40" s="1"/>
      <c r="B40" s="337"/>
      <c r="C40" s="242"/>
      <c r="D40" s="243"/>
      <c r="E40" s="254"/>
      <c r="F40" s="242"/>
      <c r="G40" s="242"/>
      <c r="H40" s="242"/>
      <c r="I40" s="242"/>
      <c r="J40" s="56" t="str">
        <f>IF(AND('Mapa final'!$Y$34="Baja",'Mapa final'!$AA$34="Leve"),CONCATENATE("R5C",'Mapa final'!$O$34),"")</f>
        <v/>
      </c>
      <c r="K40" s="57" t="str">
        <f>IF(AND('Mapa final'!$Y$35="Baja",'Mapa final'!$AA$35="Leve"),CONCATENATE("R5C",'Mapa final'!$O$35),"")</f>
        <v/>
      </c>
      <c r="L40" s="57" t="str">
        <f>IF(AND('Mapa final'!$Y$36="Baja",'Mapa final'!$AA$36="Leve"),CONCATENATE("R5C",'Mapa final'!$O$36),"")</f>
        <v/>
      </c>
      <c r="M40" s="57" t="str">
        <f>IF(AND('Mapa final'!$Y$37="Baja",'Mapa final'!$AA$37="Leve"),CONCATENATE("R5C",'Mapa final'!$O$37),"")</f>
        <v/>
      </c>
      <c r="N40" s="57" t="str">
        <f>IF(AND('Mapa final'!$Y$38="Baja",'Mapa final'!$AA$38="Leve"),CONCATENATE("R5C",'Mapa final'!$O$38),"")</f>
        <v/>
      </c>
      <c r="O40" s="58" t="str">
        <f>IF(AND('Mapa final'!$Y$39="Baja",'Mapa final'!$AA$39="Leve"),CONCATENATE("R5C",'Mapa final'!$O$39),"")</f>
        <v/>
      </c>
      <c r="P40" s="47" t="str">
        <f>IF(AND('Mapa final'!$Y$34="Baja",'Mapa final'!$AA$34="Menor"),CONCATENATE("R5C",'Mapa final'!$O$34),"")</f>
        <v/>
      </c>
      <c r="Q40" s="48" t="str">
        <f>IF(AND('Mapa final'!$Y$35="Baja",'Mapa final'!$AA$35="Menor"),CONCATENATE("R5C",'Mapa final'!$O$35),"")</f>
        <v/>
      </c>
      <c r="R40" s="48" t="str">
        <f>IF(AND('Mapa final'!$Y$36="Baja",'Mapa final'!$AA$36="Menor"),CONCATENATE("R5C",'Mapa final'!$O$36),"")</f>
        <v/>
      </c>
      <c r="S40" s="48" t="str">
        <f>IF(AND('Mapa final'!$Y$37="Baja",'Mapa final'!$AA$37="Menor"),CONCATENATE("R5C",'Mapa final'!$O$37),"")</f>
        <v/>
      </c>
      <c r="T40" s="48" t="str">
        <f>IF(AND('Mapa final'!$Y$38="Baja",'Mapa final'!$AA$38="Menor"),CONCATENATE("R5C",'Mapa final'!$O$38),"")</f>
        <v/>
      </c>
      <c r="U40" s="49" t="str">
        <f>IF(AND('Mapa final'!$Y$39="Baja",'Mapa final'!$AA$39="Menor"),CONCATENATE("R5C",'Mapa final'!$O$39),"")</f>
        <v/>
      </c>
      <c r="V40" s="47" t="str">
        <f>IF(AND('Mapa final'!$Y$34="Baja",'Mapa final'!$AA$34="Moderado"),CONCATENATE("R5C",'Mapa final'!$O$34),"")</f>
        <v/>
      </c>
      <c r="W40" s="48" t="str">
        <f>IF(AND('Mapa final'!$Y$35="Baja",'Mapa final'!$AA$35="Moderado"),CONCATENATE("R5C",'Mapa final'!$O$35),"")</f>
        <v/>
      </c>
      <c r="X40" s="48" t="str">
        <f>IF(AND('Mapa final'!$Y$36="Baja",'Mapa final'!$AA$36="Moderado"),CONCATENATE("R5C",'Mapa final'!$O$36),"")</f>
        <v/>
      </c>
      <c r="Y40" s="48" t="str">
        <f>IF(AND('Mapa final'!$Y$37="Baja",'Mapa final'!$AA$37="Moderado"),CONCATENATE("R5C",'Mapa final'!$O$37),"")</f>
        <v/>
      </c>
      <c r="Z40" s="48" t="str">
        <f>IF(AND('Mapa final'!$Y$38="Baja",'Mapa final'!$AA$38="Moderado"),CONCATENATE("R5C",'Mapa final'!$O$38),"")</f>
        <v/>
      </c>
      <c r="AA40" s="49" t="str">
        <f>IF(AND('Mapa final'!$Y$39="Baja",'Mapa final'!$AA$39="Moderado"),CONCATENATE("R5C",'Mapa final'!$O$39),"")</f>
        <v/>
      </c>
      <c r="AB40" s="32" t="str">
        <f>IF(AND('Mapa final'!$Y$34="Baja",'Mapa final'!$AA$34="Mayor"),CONCATENATE("R5C",'Mapa final'!$O$34),"")</f>
        <v/>
      </c>
      <c r="AC40" s="33" t="str">
        <f>IF(AND('Mapa final'!$Y$35="Baja",'Mapa final'!$AA$35="Mayor"),CONCATENATE("R5C",'Mapa final'!$O$35),"")</f>
        <v/>
      </c>
      <c r="AD40" s="33" t="str">
        <f>IF(AND('Mapa final'!$Y$36="Baja",'Mapa final'!$AA$36="Mayor"),CONCATENATE("R5C",'Mapa final'!$O$36),"")</f>
        <v/>
      </c>
      <c r="AE40" s="33" t="str">
        <f>IF(AND('Mapa final'!$Y$37="Baja",'Mapa final'!$AA$37="Mayor"),CONCATENATE("R5C",'Mapa final'!$O$37),"")</f>
        <v/>
      </c>
      <c r="AF40" s="33" t="str">
        <f>IF(AND('Mapa final'!$Y$38="Baja",'Mapa final'!$AA$38="Mayor"),CONCATENATE("R5C",'Mapa final'!$O$38),"")</f>
        <v/>
      </c>
      <c r="AG40" s="34" t="str">
        <f>IF(AND('Mapa final'!$Y$39="Baja",'Mapa final'!$AA$39="Mayor"),CONCATENATE("R5C",'Mapa final'!$O$39),"")</f>
        <v/>
      </c>
      <c r="AH40" s="35" t="str">
        <f>IF(AND('Mapa final'!$Y$34="Baja",'Mapa final'!$AA$34="Catastrófico"),CONCATENATE("R5C",'Mapa final'!$O$34),"")</f>
        <v/>
      </c>
      <c r="AI40" s="36" t="str">
        <f>IF(AND('Mapa final'!$Y$35="Baja",'Mapa final'!$AA$35="Catastrófico"),CONCATENATE("R5C",'Mapa final'!$O$35),"")</f>
        <v/>
      </c>
      <c r="AJ40" s="36" t="str">
        <f>IF(AND('Mapa final'!$Y$36="Baja",'Mapa final'!$AA$36="Catastrófico"),CONCATENATE("R5C",'Mapa final'!$O$36),"")</f>
        <v/>
      </c>
      <c r="AK40" s="36" t="str">
        <f>IF(AND('Mapa final'!$Y$37="Baja",'Mapa final'!$AA$37="Catastrófico"),CONCATENATE("R5C",'Mapa final'!$O$37),"")</f>
        <v/>
      </c>
      <c r="AL40" s="36" t="str">
        <f>IF(AND('Mapa final'!$Y$38="Baja",'Mapa final'!$AA$38="Catastrófico"),CONCATENATE("R5C",'Mapa final'!$O$38),"")</f>
        <v/>
      </c>
      <c r="AM40" s="37" t="str">
        <f>IF(AND('Mapa final'!$Y$39="Baja",'Mapa final'!$AA$39="Catastrófico"),CONCATENATE("R5C",'Mapa final'!$O$39),"")</f>
        <v/>
      </c>
      <c r="AN40" s="1"/>
      <c r="AO40" s="320"/>
      <c r="AP40" s="242"/>
      <c r="AQ40" s="242"/>
      <c r="AR40" s="242"/>
      <c r="AS40" s="242"/>
      <c r="AT40" s="321"/>
      <c r="AU40" s="1"/>
      <c r="AV40" s="1"/>
      <c r="AW40" s="1"/>
      <c r="AX40" s="1"/>
      <c r="AY40" s="1"/>
      <c r="AZ40" s="1"/>
      <c r="BA40" s="1"/>
      <c r="BB40" s="1"/>
      <c r="BC40" s="1"/>
      <c r="BD40" s="1"/>
      <c r="BE40" s="1"/>
      <c r="BF40" s="1"/>
      <c r="BG40" s="1"/>
      <c r="BH40" s="1"/>
      <c r="BI40" s="1"/>
    </row>
    <row r="41" spans="1:61" ht="15" customHeight="1" x14ac:dyDescent="0.3">
      <c r="A41" s="1"/>
      <c r="B41" s="337"/>
      <c r="C41" s="242"/>
      <c r="D41" s="243"/>
      <c r="E41" s="254"/>
      <c r="F41" s="242"/>
      <c r="G41" s="242"/>
      <c r="H41" s="242"/>
      <c r="I41" s="242"/>
      <c r="J41" s="56" t="str">
        <f>IF(AND('Mapa final'!$Y$40="Baja",'Mapa final'!$AA$40="Leve"),CONCATENATE("R6C",'Mapa final'!$O$40),"")</f>
        <v/>
      </c>
      <c r="K41" s="57" t="str">
        <f>IF(AND('Mapa final'!$Y$41="Baja",'Mapa final'!$AA$41="Leve"),CONCATENATE("R6C",'Mapa final'!$O$41),"")</f>
        <v/>
      </c>
      <c r="L41" s="57" t="str">
        <f>IF(AND('Mapa final'!$Y$42="Baja",'Mapa final'!$AA$42="Leve"),CONCATENATE("R6C",'Mapa final'!$O$42),"")</f>
        <v/>
      </c>
      <c r="M41" s="57" t="str">
        <f>IF(AND('Mapa final'!$Y$43="Baja",'Mapa final'!$AA$43="Leve"),CONCATENATE("R6C",'Mapa final'!$O$43),"")</f>
        <v/>
      </c>
      <c r="N41" s="57" t="str">
        <f>IF(AND('Mapa final'!$Y$44="Baja",'Mapa final'!$AA$44="Leve"),CONCATENATE("R6C",'Mapa final'!$O$44),"")</f>
        <v/>
      </c>
      <c r="O41" s="58" t="str">
        <f>IF(AND('Mapa final'!$Y$45="Baja",'Mapa final'!$AA$45="Leve"),CONCATENATE("R6C",'Mapa final'!$O$45),"")</f>
        <v/>
      </c>
      <c r="P41" s="47" t="str">
        <f>IF(AND('Mapa final'!$Y$40="Baja",'Mapa final'!$AA$40="Menor"),CONCATENATE("R6C",'Mapa final'!$O$40),"")</f>
        <v/>
      </c>
      <c r="Q41" s="48" t="str">
        <f>IF(AND('Mapa final'!$Y$41="Baja",'Mapa final'!$AA$41="Menor"),CONCATENATE("R6C",'Mapa final'!$O$41),"")</f>
        <v/>
      </c>
      <c r="R41" s="48" t="str">
        <f>IF(AND('Mapa final'!$Y$42="Baja",'Mapa final'!$AA$42="Menor"),CONCATENATE("R6C",'Mapa final'!$O$42),"")</f>
        <v/>
      </c>
      <c r="S41" s="48" t="str">
        <f>IF(AND('Mapa final'!$Y$43="Baja",'Mapa final'!$AA$43="Menor"),CONCATENATE("R6C",'Mapa final'!$O$43),"")</f>
        <v/>
      </c>
      <c r="T41" s="48" t="str">
        <f>IF(AND('Mapa final'!$Y$44="Baja",'Mapa final'!$AA$44="Menor"),CONCATENATE("R6C",'Mapa final'!$O$44),"")</f>
        <v/>
      </c>
      <c r="U41" s="49" t="str">
        <f>IF(AND('Mapa final'!$Y$45="Baja",'Mapa final'!$AA$45="Menor"),CONCATENATE("R6C",'Mapa final'!$O$45),"")</f>
        <v/>
      </c>
      <c r="V41" s="47" t="str">
        <f>IF(AND('Mapa final'!$Y$40="Baja",'Mapa final'!$AA$40="Moderado"),CONCATENATE("R6C",'Mapa final'!$O$40),"")</f>
        <v/>
      </c>
      <c r="W41" s="48" t="str">
        <f>IF(AND('Mapa final'!$Y$41="Baja",'Mapa final'!$AA$41="Moderado"),CONCATENATE("R6C",'Mapa final'!$O$41),"")</f>
        <v/>
      </c>
      <c r="X41" s="48" t="str">
        <f>IF(AND('Mapa final'!$Y$42="Baja",'Mapa final'!$AA$42="Moderado"),CONCATENATE("R6C",'Mapa final'!$O$42),"")</f>
        <v/>
      </c>
      <c r="Y41" s="48" t="str">
        <f>IF(AND('Mapa final'!$Y$43="Baja",'Mapa final'!$AA$43="Moderado"),CONCATENATE("R6C",'Mapa final'!$O$43),"")</f>
        <v/>
      </c>
      <c r="Z41" s="48" t="str">
        <f>IF(AND('Mapa final'!$Y$44="Baja",'Mapa final'!$AA$44="Moderado"),CONCATENATE("R6C",'Mapa final'!$O$44),"")</f>
        <v/>
      </c>
      <c r="AA41" s="49" t="str">
        <f>IF(AND('Mapa final'!$Y$45="Baja",'Mapa final'!$AA$45="Moderado"),CONCATENATE("R6C",'Mapa final'!$O$45),"")</f>
        <v/>
      </c>
      <c r="AB41" s="32" t="str">
        <f>IF(AND('Mapa final'!$Y$40="Baja",'Mapa final'!$AA$40="Mayor"),CONCATENATE("R6C",'Mapa final'!$O$40),"")</f>
        <v/>
      </c>
      <c r="AC41" s="33" t="str">
        <f>IF(AND('Mapa final'!$Y$41="Baja",'Mapa final'!$AA$41="Mayor"),CONCATENATE("R6C",'Mapa final'!$O$41),"")</f>
        <v/>
      </c>
      <c r="AD41" s="33" t="str">
        <f>IF(AND('Mapa final'!$Y$42="Baja",'Mapa final'!$AA$42="Mayor"),CONCATENATE("R6C",'Mapa final'!$O$42),"")</f>
        <v/>
      </c>
      <c r="AE41" s="33" t="str">
        <f>IF(AND('Mapa final'!$Y$43="Baja",'Mapa final'!$AA$43="Mayor"),CONCATENATE("R6C",'Mapa final'!$O$43),"")</f>
        <v/>
      </c>
      <c r="AF41" s="33" t="str">
        <f>IF(AND('Mapa final'!$Y$44="Baja",'Mapa final'!$AA$44="Mayor"),CONCATENATE("R6C",'Mapa final'!$O$44),"")</f>
        <v/>
      </c>
      <c r="AG41" s="34" t="str">
        <f>IF(AND('Mapa final'!$Y$45="Baja",'Mapa final'!$AA$45="Mayor"),CONCATENATE("R6C",'Mapa final'!$O$45),"")</f>
        <v/>
      </c>
      <c r="AH41" s="35" t="str">
        <f>IF(AND('Mapa final'!$Y$40="Baja",'Mapa final'!$AA$40="Catastrófico"),CONCATENATE("R6C",'Mapa final'!$O$40),"")</f>
        <v/>
      </c>
      <c r="AI41" s="36" t="str">
        <f>IF(AND('Mapa final'!$Y$41="Baja",'Mapa final'!$AA$41="Catastrófico"),CONCATENATE("R6C",'Mapa final'!$O$41),"")</f>
        <v/>
      </c>
      <c r="AJ41" s="36" t="str">
        <f>IF(AND('Mapa final'!$Y$42="Baja",'Mapa final'!$AA$42="Catastrófico"),CONCATENATE("R6C",'Mapa final'!$O$42),"")</f>
        <v/>
      </c>
      <c r="AK41" s="36" t="str">
        <f>IF(AND('Mapa final'!$Y$43="Baja",'Mapa final'!$AA$43="Catastrófico"),CONCATENATE("R6C",'Mapa final'!$O$43),"")</f>
        <v/>
      </c>
      <c r="AL41" s="36" t="str">
        <f>IF(AND('Mapa final'!$Y$44="Baja",'Mapa final'!$AA$44="Catastrófico"),CONCATENATE("R6C",'Mapa final'!$O$44),"")</f>
        <v/>
      </c>
      <c r="AM41" s="37" t="str">
        <f>IF(AND('Mapa final'!$Y$45="Baja",'Mapa final'!$AA$45="Catastrófico"),CONCATENATE("R6C",'Mapa final'!$O$45),"")</f>
        <v/>
      </c>
      <c r="AN41" s="1"/>
      <c r="AO41" s="320"/>
      <c r="AP41" s="242"/>
      <c r="AQ41" s="242"/>
      <c r="AR41" s="242"/>
      <c r="AS41" s="242"/>
      <c r="AT41" s="321"/>
      <c r="AU41" s="1"/>
      <c r="AV41" s="1"/>
      <c r="AW41" s="1"/>
      <c r="AX41" s="1"/>
      <c r="AY41" s="1"/>
      <c r="AZ41" s="1"/>
      <c r="BA41" s="1"/>
      <c r="BB41" s="1"/>
      <c r="BC41" s="1"/>
      <c r="BD41" s="1"/>
      <c r="BE41" s="1"/>
      <c r="BF41" s="1"/>
      <c r="BG41" s="1"/>
      <c r="BH41" s="1"/>
      <c r="BI41" s="1"/>
    </row>
    <row r="42" spans="1:61" ht="15" customHeight="1" x14ac:dyDescent="0.3">
      <c r="A42" s="1"/>
      <c r="B42" s="337"/>
      <c r="C42" s="242"/>
      <c r="D42" s="243"/>
      <c r="E42" s="254"/>
      <c r="F42" s="242"/>
      <c r="G42" s="242"/>
      <c r="H42" s="242"/>
      <c r="I42" s="242"/>
      <c r="J42" s="56" t="str">
        <f>IF(AND('Mapa final'!$Y$46="Baja",'Mapa final'!$AA$46="Leve"),CONCATENATE("R7C",'Mapa final'!$O$46),"")</f>
        <v/>
      </c>
      <c r="K42" s="57" t="str">
        <f>IF(AND('Mapa final'!$Y$47="Baja",'Mapa final'!$AA$47="Leve"),CONCATENATE("R7C",'Mapa final'!$O$47),"")</f>
        <v/>
      </c>
      <c r="L42" s="57" t="str">
        <f>IF(AND('Mapa final'!$Y$48="Baja",'Mapa final'!$AA$48="Leve"),CONCATENATE("R7C",'Mapa final'!$O$48),"")</f>
        <v/>
      </c>
      <c r="M42" s="57" t="str">
        <f>IF(AND('Mapa final'!$Y$49="Baja",'Mapa final'!$AA$49="Leve"),CONCATENATE("R7C",'Mapa final'!$O$49),"")</f>
        <v/>
      </c>
      <c r="N42" s="57" t="str">
        <f>IF(AND('Mapa final'!$Y$50="Baja",'Mapa final'!$AA$50="Leve"),CONCATENATE("R7C",'Mapa final'!$O$50),"")</f>
        <v/>
      </c>
      <c r="O42" s="58" t="str">
        <f>IF(AND('Mapa final'!$Y$51="Baja",'Mapa final'!$AA$51="Leve"),CONCATENATE("R7C",'Mapa final'!$O$51),"")</f>
        <v/>
      </c>
      <c r="P42" s="47" t="str">
        <f>IF(AND('Mapa final'!$Y$46="Baja",'Mapa final'!$AA$46="Menor"),CONCATENATE("R7C",'Mapa final'!$O$46),"")</f>
        <v/>
      </c>
      <c r="Q42" s="48" t="str">
        <f>IF(AND('Mapa final'!$Y$47="Baja",'Mapa final'!$AA$47="Menor"),CONCATENATE("R7C",'Mapa final'!$O$47),"")</f>
        <v/>
      </c>
      <c r="R42" s="48" t="str">
        <f>IF(AND('Mapa final'!$Y$48="Baja",'Mapa final'!$AA$48="Menor"),CONCATENATE("R7C",'Mapa final'!$O$48),"")</f>
        <v/>
      </c>
      <c r="S42" s="48" t="str">
        <f>IF(AND('Mapa final'!$Y$49="Baja",'Mapa final'!$AA$49="Menor"),CONCATENATE("R7C",'Mapa final'!$O$49),"")</f>
        <v/>
      </c>
      <c r="T42" s="48" t="str">
        <f>IF(AND('Mapa final'!$Y$50="Baja",'Mapa final'!$AA$50="Menor"),CONCATENATE("R7C",'Mapa final'!$O$50),"")</f>
        <v/>
      </c>
      <c r="U42" s="49" t="str">
        <f>IF(AND('Mapa final'!$Y$51="Baja",'Mapa final'!$AA$51="Menor"),CONCATENATE("R7C",'Mapa final'!$O$51),"")</f>
        <v/>
      </c>
      <c r="V42" s="47" t="str">
        <f>IF(AND('Mapa final'!$Y$46="Baja",'Mapa final'!$AA$46="Moderado"),CONCATENATE("R7C",'Mapa final'!$O$46),"")</f>
        <v/>
      </c>
      <c r="W42" s="48" t="str">
        <f>IF(AND('Mapa final'!$Y$47="Baja",'Mapa final'!$AA$47="Moderado"),CONCATENATE("R7C",'Mapa final'!$O$47),"")</f>
        <v/>
      </c>
      <c r="X42" s="48" t="str">
        <f>IF(AND('Mapa final'!$Y$48="Baja",'Mapa final'!$AA$48="Moderado"),CONCATENATE("R7C",'Mapa final'!$O$48),"")</f>
        <v/>
      </c>
      <c r="Y42" s="48" t="str">
        <f>IF(AND('Mapa final'!$Y$49="Baja",'Mapa final'!$AA$49="Moderado"),CONCATENATE("R7C",'Mapa final'!$O$49),"")</f>
        <v/>
      </c>
      <c r="Z42" s="48" t="str">
        <f>IF(AND('Mapa final'!$Y$50="Baja",'Mapa final'!$AA$50="Moderado"),CONCATENATE("R7C",'Mapa final'!$O$50),"")</f>
        <v/>
      </c>
      <c r="AA42" s="49" t="str">
        <f>IF(AND('Mapa final'!$Y$51="Baja",'Mapa final'!$AA$51="Moderado"),CONCATENATE("R7C",'Mapa final'!$O$51),"")</f>
        <v/>
      </c>
      <c r="AB42" s="32" t="str">
        <f>IF(AND('Mapa final'!$Y$46="Baja",'Mapa final'!$AA$46="Mayor"),CONCATENATE("R7C",'Mapa final'!$O$46),"")</f>
        <v/>
      </c>
      <c r="AC42" s="33" t="str">
        <f>IF(AND('Mapa final'!$Y$47="Baja",'Mapa final'!$AA$47="Mayor"),CONCATENATE("R7C",'Mapa final'!$O$47),"")</f>
        <v/>
      </c>
      <c r="AD42" s="33" t="str">
        <f>IF(AND('Mapa final'!$Y$48="Baja",'Mapa final'!$AA$48="Mayor"),CONCATENATE("R7C",'Mapa final'!$O$48),"")</f>
        <v/>
      </c>
      <c r="AE42" s="33" t="str">
        <f>IF(AND('Mapa final'!$Y$49="Baja",'Mapa final'!$AA$49="Mayor"),CONCATENATE("R7C",'Mapa final'!$O$49),"")</f>
        <v/>
      </c>
      <c r="AF42" s="33" t="str">
        <f>IF(AND('Mapa final'!$Y$50="Baja",'Mapa final'!$AA$50="Mayor"),CONCATENATE("R7C",'Mapa final'!$O$50),"")</f>
        <v/>
      </c>
      <c r="AG42" s="34" t="str">
        <f>IF(AND('Mapa final'!$Y$51="Baja",'Mapa final'!$AA$51="Mayor"),CONCATENATE("R7C",'Mapa final'!$O$51),"")</f>
        <v/>
      </c>
      <c r="AH42" s="35" t="str">
        <f>IF(AND('Mapa final'!$Y$46="Baja",'Mapa final'!$AA$46="Catastrófico"),CONCATENATE("R7C",'Mapa final'!$O$46),"")</f>
        <v/>
      </c>
      <c r="AI42" s="36" t="str">
        <f>IF(AND('Mapa final'!$Y$47="Baja",'Mapa final'!$AA$47="Catastrófico"),CONCATENATE("R7C",'Mapa final'!$O$47),"")</f>
        <v/>
      </c>
      <c r="AJ42" s="36" t="str">
        <f>IF(AND('Mapa final'!$Y$48="Baja",'Mapa final'!$AA$48="Catastrófico"),CONCATENATE("R7C",'Mapa final'!$O$48),"")</f>
        <v/>
      </c>
      <c r="AK42" s="36" t="str">
        <f>IF(AND('Mapa final'!$Y$49="Baja",'Mapa final'!$AA$49="Catastrófico"),CONCATENATE("R7C",'Mapa final'!$O$49),"")</f>
        <v/>
      </c>
      <c r="AL42" s="36" t="str">
        <f>IF(AND('Mapa final'!$Y$50="Baja",'Mapa final'!$AA$50="Catastrófico"),CONCATENATE("R7C",'Mapa final'!$O$50),"")</f>
        <v/>
      </c>
      <c r="AM42" s="37" t="str">
        <f>IF(AND('Mapa final'!$Y$51="Baja",'Mapa final'!$AA$51="Catastrófico"),CONCATENATE("R7C",'Mapa final'!$O$51),"")</f>
        <v/>
      </c>
      <c r="AN42" s="1"/>
      <c r="AO42" s="320"/>
      <c r="AP42" s="242"/>
      <c r="AQ42" s="242"/>
      <c r="AR42" s="242"/>
      <c r="AS42" s="242"/>
      <c r="AT42" s="321"/>
      <c r="AU42" s="1"/>
      <c r="AV42" s="1"/>
      <c r="AW42" s="1"/>
      <c r="AX42" s="1"/>
      <c r="AY42" s="1"/>
      <c r="AZ42" s="1"/>
      <c r="BA42" s="1"/>
      <c r="BB42" s="1"/>
      <c r="BC42" s="1"/>
      <c r="BD42" s="1"/>
      <c r="BE42" s="1"/>
      <c r="BF42" s="1"/>
      <c r="BG42" s="1"/>
      <c r="BH42" s="1"/>
      <c r="BI42" s="1"/>
    </row>
    <row r="43" spans="1:61" ht="15" customHeight="1" x14ac:dyDescent="0.3">
      <c r="A43" s="1"/>
      <c r="B43" s="337"/>
      <c r="C43" s="242"/>
      <c r="D43" s="243"/>
      <c r="E43" s="254"/>
      <c r="F43" s="242"/>
      <c r="G43" s="242"/>
      <c r="H43" s="242"/>
      <c r="I43" s="242"/>
      <c r="J43" s="56" t="str">
        <f>IF(AND('Mapa final'!$Y$52="Baja",'Mapa final'!$AA$52="Leve"),CONCATENATE("R8C",'Mapa final'!$O$52),"")</f>
        <v/>
      </c>
      <c r="K43" s="57" t="str">
        <f>IF(AND('Mapa final'!$Y$53="Baja",'Mapa final'!$AA$53="Leve"),CONCATENATE("R8C",'Mapa final'!$O$53),"")</f>
        <v/>
      </c>
      <c r="L43" s="57" t="str">
        <f>IF(AND('Mapa final'!$Y$54="Baja",'Mapa final'!$AA$54="Leve"),CONCATENATE("R8C",'Mapa final'!$O$54),"")</f>
        <v/>
      </c>
      <c r="M43" s="57" t="str">
        <f>IF(AND('Mapa final'!$Y$55="Baja",'Mapa final'!$AA$55="Leve"),CONCATENATE("R8C",'Mapa final'!$O$55),"")</f>
        <v/>
      </c>
      <c r="N43" s="57" t="str">
        <f>IF(AND('Mapa final'!$Y$56="Baja",'Mapa final'!$AA$56="Leve"),CONCATENATE("R8C",'Mapa final'!$O$56),"")</f>
        <v/>
      </c>
      <c r="O43" s="58" t="str">
        <f>IF(AND('Mapa final'!$Y$57="Baja",'Mapa final'!$AA$57="Leve"),CONCATENATE("R8C",'Mapa final'!$O$57),"")</f>
        <v/>
      </c>
      <c r="P43" s="47" t="str">
        <f>IF(AND('Mapa final'!$Y$52="Baja",'Mapa final'!$AA$52="Menor"),CONCATENATE("R8C",'Mapa final'!$O$52),"")</f>
        <v/>
      </c>
      <c r="Q43" s="48" t="str">
        <f>IF(AND('Mapa final'!$Y$53="Baja",'Mapa final'!$AA$53="Menor"),CONCATENATE("R8C",'Mapa final'!$O$53),"")</f>
        <v/>
      </c>
      <c r="R43" s="48" t="str">
        <f>IF(AND('Mapa final'!$Y$54="Baja",'Mapa final'!$AA$54="Menor"),CONCATENATE("R8C",'Mapa final'!$O$54),"")</f>
        <v/>
      </c>
      <c r="S43" s="48" t="str">
        <f>IF(AND('Mapa final'!$Y$55="Baja",'Mapa final'!$AA$55="Menor"),CONCATENATE("R8C",'Mapa final'!$O$55),"")</f>
        <v/>
      </c>
      <c r="T43" s="48" t="str">
        <f>IF(AND('Mapa final'!$Y$56="Baja",'Mapa final'!$AA$56="Menor"),CONCATENATE("R8C",'Mapa final'!$O$56),"")</f>
        <v/>
      </c>
      <c r="U43" s="49" t="str">
        <f>IF(AND('Mapa final'!$Y$57="Baja",'Mapa final'!$AA$57="Menor"),CONCATENATE("R8C",'Mapa final'!$O$57),"")</f>
        <v/>
      </c>
      <c r="V43" s="47" t="str">
        <f>IF(AND('Mapa final'!$Y$52="Baja",'Mapa final'!$AA$52="Moderado"),CONCATENATE("R8C",'Mapa final'!$O$52),"")</f>
        <v/>
      </c>
      <c r="W43" s="48" t="str">
        <f>IF(AND('Mapa final'!$Y$53="Baja",'Mapa final'!$AA$53="Moderado"),CONCATENATE("R8C",'Mapa final'!$O$53),"")</f>
        <v/>
      </c>
      <c r="X43" s="48" t="str">
        <f>IF(AND('Mapa final'!$Y$54="Baja",'Mapa final'!$AA$54="Moderado"),CONCATENATE("R8C",'Mapa final'!$O$54),"")</f>
        <v/>
      </c>
      <c r="Y43" s="48" t="str">
        <f>IF(AND('Mapa final'!$Y$55="Baja",'Mapa final'!$AA$55="Moderado"),CONCATENATE("R8C",'Mapa final'!$O$55),"")</f>
        <v/>
      </c>
      <c r="Z43" s="48" t="str">
        <f>IF(AND('Mapa final'!$Y$56="Baja",'Mapa final'!$AA$56="Moderado"),CONCATENATE("R8C",'Mapa final'!$O$56),"")</f>
        <v/>
      </c>
      <c r="AA43" s="49" t="str">
        <f>IF(AND('Mapa final'!$Y$57="Baja",'Mapa final'!$AA$57="Moderado"),CONCATENATE("R8C",'Mapa final'!$O$57),"")</f>
        <v/>
      </c>
      <c r="AB43" s="32" t="str">
        <f>IF(AND('Mapa final'!$Y$52="Baja",'Mapa final'!$AA$52="Mayor"),CONCATENATE("R8C",'Mapa final'!$O$52),"")</f>
        <v/>
      </c>
      <c r="AC43" s="33" t="str">
        <f>IF(AND('Mapa final'!$Y$53="Baja",'Mapa final'!$AA$53="Mayor"),CONCATENATE("R8C",'Mapa final'!$O$53),"")</f>
        <v/>
      </c>
      <c r="AD43" s="33" t="str">
        <f>IF(AND('Mapa final'!$Y$54="Baja",'Mapa final'!$AA$54="Mayor"),CONCATENATE("R8C",'Mapa final'!$O$54),"")</f>
        <v/>
      </c>
      <c r="AE43" s="33" t="str">
        <f>IF(AND('Mapa final'!$Y$55="Baja",'Mapa final'!$AA$55="Mayor"),CONCATENATE("R8C",'Mapa final'!$O$55),"")</f>
        <v/>
      </c>
      <c r="AF43" s="33" t="str">
        <f>IF(AND('Mapa final'!$Y$56="Baja",'Mapa final'!$AA$56="Mayor"),CONCATENATE("R8C",'Mapa final'!$O$56),"")</f>
        <v/>
      </c>
      <c r="AG43" s="34" t="str">
        <f>IF(AND('Mapa final'!$Y$57="Baja",'Mapa final'!$AA$57="Mayor"),CONCATENATE("R8C",'Mapa final'!$O$57),"")</f>
        <v/>
      </c>
      <c r="AH43" s="35" t="str">
        <f>IF(AND('Mapa final'!$Y$52="Baja",'Mapa final'!$AA$52="Catastrófico"),CONCATENATE("R8C",'Mapa final'!$O$52),"")</f>
        <v/>
      </c>
      <c r="AI43" s="36" t="str">
        <f>IF(AND('Mapa final'!$Y$53="Baja",'Mapa final'!$AA$53="Catastrófico"),CONCATENATE("R8C",'Mapa final'!$O$53),"")</f>
        <v/>
      </c>
      <c r="AJ43" s="36" t="str">
        <f>IF(AND('Mapa final'!$Y$54="Baja",'Mapa final'!$AA$54="Catastrófico"),CONCATENATE("R8C",'Mapa final'!$O$54),"")</f>
        <v/>
      </c>
      <c r="AK43" s="36" t="str">
        <f>IF(AND('Mapa final'!$Y$55="Baja",'Mapa final'!$AA$55="Catastrófico"),CONCATENATE("R8C",'Mapa final'!$O$55),"")</f>
        <v/>
      </c>
      <c r="AL43" s="36" t="str">
        <f>IF(AND('Mapa final'!$Y$56="Baja",'Mapa final'!$AA$56="Catastrófico"),CONCATENATE("R8C",'Mapa final'!$O$56),"")</f>
        <v/>
      </c>
      <c r="AM43" s="37" t="str">
        <f>IF(AND('Mapa final'!$Y$57="Baja",'Mapa final'!$AA$57="Catastrófico"),CONCATENATE("R8C",'Mapa final'!$O$57),"")</f>
        <v/>
      </c>
      <c r="AN43" s="1"/>
      <c r="AO43" s="320"/>
      <c r="AP43" s="242"/>
      <c r="AQ43" s="242"/>
      <c r="AR43" s="242"/>
      <c r="AS43" s="242"/>
      <c r="AT43" s="321"/>
      <c r="AU43" s="1"/>
      <c r="AV43" s="1"/>
      <c r="AW43" s="1"/>
      <c r="AX43" s="1"/>
      <c r="AY43" s="1"/>
      <c r="AZ43" s="1"/>
      <c r="BA43" s="1"/>
      <c r="BB43" s="1"/>
      <c r="BC43" s="1"/>
      <c r="BD43" s="1"/>
      <c r="BE43" s="1"/>
      <c r="BF43" s="1"/>
      <c r="BG43" s="1"/>
      <c r="BH43" s="1"/>
      <c r="BI43" s="1"/>
    </row>
    <row r="44" spans="1:61" ht="15" customHeight="1" x14ac:dyDescent="0.3">
      <c r="A44" s="1"/>
      <c r="B44" s="337"/>
      <c r="C44" s="242"/>
      <c r="D44" s="243"/>
      <c r="E44" s="254"/>
      <c r="F44" s="242"/>
      <c r="G44" s="242"/>
      <c r="H44" s="242"/>
      <c r="I44" s="242"/>
      <c r="J44" s="56" t="str">
        <f>IF(AND('Mapa final'!$Y$58="Baja",'Mapa final'!$AA$58="Leve"),CONCATENATE("R9C",'Mapa final'!$O$58),"")</f>
        <v/>
      </c>
      <c r="K44" s="57" t="str">
        <f>IF(AND('Mapa final'!$Y$59="Baja",'Mapa final'!$AA$59="Leve"),CONCATENATE("R9C",'Mapa final'!$O$59),"")</f>
        <v/>
      </c>
      <c r="L44" s="57" t="str">
        <f>IF(AND('Mapa final'!$Y$60="Baja",'Mapa final'!$AA$60="Leve"),CONCATENATE("R9C",'Mapa final'!$O$60),"")</f>
        <v/>
      </c>
      <c r="M44" s="57" t="str">
        <f>IF(AND('Mapa final'!$Y$61="Baja",'Mapa final'!$AA$61="Leve"),CONCATENATE("R9C",'Mapa final'!$O$61),"")</f>
        <v/>
      </c>
      <c r="N44" s="57" t="str">
        <f>IF(AND('Mapa final'!$Y$62="Baja",'Mapa final'!$AA$62="Leve"),CONCATENATE("R9C",'Mapa final'!$O$62),"")</f>
        <v/>
      </c>
      <c r="O44" s="58" t="str">
        <f>IF(AND('Mapa final'!$Y$63="Baja",'Mapa final'!$AA$63="Leve"),CONCATENATE("R9C",'Mapa final'!$O$63),"")</f>
        <v/>
      </c>
      <c r="P44" s="47" t="str">
        <f>IF(AND('Mapa final'!$Y$58="Baja",'Mapa final'!$AA$58="Menor"),CONCATENATE("R9C",'Mapa final'!$O$58),"")</f>
        <v/>
      </c>
      <c r="Q44" s="48" t="str">
        <f>IF(AND('Mapa final'!$Y$59="Baja",'Mapa final'!$AA$59="Menor"),CONCATENATE("R9C",'Mapa final'!$O$59),"")</f>
        <v/>
      </c>
      <c r="R44" s="48" t="str">
        <f>IF(AND('Mapa final'!$Y$60="Baja",'Mapa final'!$AA$60="Menor"),CONCATENATE("R9C",'Mapa final'!$O$60),"")</f>
        <v/>
      </c>
      <c r="S44" s="48" t="str">
        <f>IF(AND('Mapa final'!$Y$61="Baja",'Mapa final'!$AA$61="Menor"),CONCATENATE("R9C",'Mapa final'!$O$61),"")</f>
        <v/>
      </c>
      <c r="T44" s="48" t="str">
        <f>IF(AND('Mapa final'!$Y$62="Baja",'Mapa final'!$AA$62="Menor"),CONCATENATE("R9C",'Mapa final'!$O$62),"")</f>
        <v/>
      </c>
      <c r="U44" s="49" t="str">
        <f>IF(AND('Mapa final'!$Y$63="Baja",'Mapa final'!$AA$63="Menor"),CONCATENATE("R9C",'Mapa final'!$O$63),"")</f>
        <v/>
      </c>
      <c r="V44" s="47" t="str">
        <f>IF(AND('Mapa final'!$Y$58="Baja",'Mapa final'!$AA$58="Moderado"),CONCATENATE("R9C",'Mapa final'!$O$58),"")</f>
        <v/>
      </c>
      <c r="W44" s="48" t="str">
        <f>IF(AND('Mapa final'!$Y$59="Baja",'Mapa final'!$AA$59="Moderado"),CONCATENATE("R9C",'Mapa final'!$O$59),"")</f>
        <v/>
      </c>
      <c r="X44" s="48" t="str">
        <f>IF(AND('Mapa final'!$Y$60="Baja",'Mapa final'!$AA$60="Moderado"),CONCATENATE("R9C",'Mapa final'!$O$60),"")</f>
        <v/>
      </c>
      <c r="Y44" s="48" t="str">
        <f>IF(AND('Mapa final'!$Y$61="Baja",'Mapa final'!$AA$61="Moderado"),CONCATENATE("R9C",'Mapa final'!$O$61),"")</f>
        <v/>
      </c>
      <c r="Z44" s="48" t="str">
        <f>IF(AND('Mapa final'!$Y$62="Baja",'Mapa final'!$AA$62="Moderado"),CONCATENATE("R9C",'Mapa final'!$O$62),"")</f>
        <v/>
      </c>
      <c r="AA44" s="49" t="str">
        <f>IF(AND('Mapa final'!$Y$63="Baja",'Mapa final'!$AA$63="Moderado"),CONCATENATE("R9C",'Mapa final'!$O$63),"")</f>
        <v/>
      </c>
      <c r="AB44" s="32" t="str">
        <f>IF(AND('Mapa final'!$Y$58="Baja",'Mapa final'!$AA$58="Mayor"),CONCATENATE("R9C",'Mapa final'!$O$58),"")</f>
        <v/>
      </c>
      <c r="AC44" s="33" t="str">
        <f>IF(AND('Mapa final'!$Y$59="Baja",'Mapa final'!$AA$59="Mayor"),CONCATENATE("R9C",'Mapa final'!$O$59),"")</f>
        <v/>
      </c>
      <c r="AD44" s="33" t="str">
        <f>IF(AND('Mapa final'!$Y$60="Baja",'Mapa final'!$AA$60="Mayor"),CONCATENATE("R9C",'Mapa final'!$O$60),"")</f>
        <v/>
      </c>
      <c r="AE44" s="33" t="str">
        <f>IF(AND('Mapa final'!$Y$61="Baja",'Mapa final'!$AA$61="Mayor"),CONCATENATE("R9C",'Mapa final'!$O$61),"")</f>
        <v/>
      </c>
      <c r="AF44" s="33" t="str">
        <f>IF(AND('Mapa final'!$Y$62="Baja",'Mapa final'!$AA$62="Mayor"),CONCATENATE("R9C",'Mapa final'!$O$62),"")</f>
        <v/>
      </c>
      <c r="AG44" s="34" t="str">
        <f>IF(AND('Mapa final'!$Y$63="Baja",'Mapa final'!$AA$63="Mayor"),CONCATENATE("R9C",'Mapa final'!$O$63),"")</f>
        <v/>
      </c>
      <c r="AH44" s="35" t="str">
        <f>IF(AND('Mapa final'!$Y$58="Baja",'Mapa final'!$AA$58="Catastrófico"),CONCATENATE("R9C",'Mapa final'!$O$58),"")</f>
        <v/>
      </c>
      <c r="AI44" s="36" t="str">
        <f>IF(AND('Mapa final'!$Y$59="Baja",'Mapa final'!$AA$59="Catastrófico"),CONCATENATE("R9C",'Mapa final'!$O$59),"")</f>
        <v/>
      </c>
      <c r="AJ44" s="36" t="str">
        <f>IF(AND('Mapa final'!$Y$60="Baja",'Mapa final'!$AA$60="Catastrófico"),CONCATENATE("R9C",'Mapa final'!$O$60),"")</f>
        <v/>
      </c>
      <c r="AK44" s="36" t="str">
        <f>IF(AND('Mapa final'!$Y$61="Baja",'Mapa final'!$AA$61="Catastrófico"),CONCATENATE("R9C",'Mapa final'!$O$61),"")</f>
        <v/>
      </c>
      <c r="AL44" s="36" t="str">
        <f>IF(AND('Mapa final'!$Y$62="Baja",'Mapa final'!$AA$62="Catastrófico"),CONCATENATE("R9C",'Mapa final'!$O$62),"")</f>
        <v/>
      </c>
      <c r="AM44" s="37" t="str">
        <f>IF(AND('Mapa final'!$Y$63="Baja",'Mapa final'!$AA$63="Catastrófico"),CONCATENATE("R9C",'Mapa final'!$O$63),"")</f>
        <v/>
      </c>
      <c r="AN44" s="1"/>
      <c r="AO44" s="320"/>
      <c r="AP44" s="242"/>
      <c r="AQ44" s="242"/>
      <c r="AR44" s="242"/>
      <c r="AS44" s="242"/>
      <c r="AT44" s="321"/>
      <c r="AU44" s="1"/>
      <c r="AV44" s="1"/>
      <c r="AW44" s="1"/>
      <c r="AX44" s="1"/>
      <c r="AY44" s="1"/>
      <c r="AZ44" s="1"/>
      <c r="BA44" s="1"/>
      <c r="BB44" s="1"/>
      <c r="BC44" s="1"/>
      <c r="BD44" s="1"/>
      <c r="BE44" s="1"/>
      <c r="BF44" s="1"/>
      <c r="BG44" s="1"/>
      <c r="BH44" s="1"/>
      <c r="BI44" s="1"/>
    </row>
    <row r="45" spans="1:61" ht="15.75" customHeight="1" x14ac:dyDescent="0.3">
      <c r="A45" s="1"/>
      <c r="B45" s="337"/>
      <c r="C45" s="242"/>
      <c r="D45" s="243"/>
      <c r="E45" s="306"/>
      <c r="F45" s="330"/>
      <c r="G45" s="330"/>
      <c r="H45" s="330"/>
      <c r="I45" s="330"/>
      <c r="J45" s="59" t="str">
        <f>IF(AND('Mapa final'!$Y$64="Baja",'Mapa final'!$AA$64="Leve"),CONCATENATE("R10C",'Mapa final'!$O$64),"")</f>
        <v/>
      </c>
      <c r="K45" s="60" t="str">
        <f>IF(AND('Mapa final'!$Y$65="Baja",'Mapa final'!$AA$65="Leve"),CONCATENATE("R10C",'Mapa final'!$O$65),"")</f>
        <v/>
      </c>
      <c r="L45" s="60" t="str">
        <f>IF(AND('Mapa final'!$Y$66="Baja",'Mapa final'!$AA$66="Leve"),CONCATENATE("R10C",'Mapa final'!$O$66),"")</f>
        <v/>
      </c>
      <c r="M45" s="60" t="str">
        <f>IF(AND('Mapa final'!$Y$67="Baja",'Mapa final'!$AA$67="Leve"),CONCATENATE("R10C",'Mapa final'!$O$67),"")</f>
        <v/>
      </c>
      <c r="N45" s="60" t="str">
        <f>IF(AND('Mapa final'!$Y$68="Baja",'Mapa final'!$AA$68="Leve"),CONCATENATE("R10C",'Mapa final'!$O$68),"")</f>
        <v/>
      </c>
      <c r="O45" s="61" t="str">
        <f>IF(AND('Mapa final'!$Y$69="Baja",'Mapa final'!$AA$69="Leve"),CONCATENATE("R10C",'Mapa final'!$O$69),"")</f>
        <v/>
      </c>
      <c r="P45" s="47" t="str">
        <f>IF(AND('Mapa final'!$Y$64="Baja",'Mapa final'!$AA$64="Menor"),CONCATENATE("R10C",'Mapa final'!$O$64),"")</f>
        <v/>
      </c>
      <c r="Q45" s="48" t="str">
        <f>IF(AND('Mapa final'!$Y$65="Baja",'Mapa final'!$AA$65="Menor"),CONCATENATE("R10C",'Mapa final'!$O$65),"")</f>
        <v/>
      </c>
      <c r="R45" s="48" t="str">
        <f>IF(AND('Mapa final'!$Y$66="Baja",'Mapa final'!$AA$66="Menor"),CONCATENATE("R10C",'Mapa final'!$O$66),"")</f>
        <v/>
      </c>
      <c r="S45" s="48" t="str">
        <f>IF(AND('Mapa final'!$Y$67="Baja",'Mapa final'!$AA$67="Menor"),CONCATENATE("R10C",'Mapa final'!$O$67),"")</f>
        <v/>
      </c>
      <c r="T45" s="48" t="str">
        <f>IF(AND('Mapa final'!$Y$68="Baja",'Mapa final'!$AA$68="Menor"),CONCATENATE("R10C",'Mapa final'!$O$68),"")</f>
        <v/>
      </c>
      <c r="U45" s="49" t="str">
        <f>IF(AND('Mapa final'!$Y$69="Baja",'Mapa final'!$AA$69="Menor"),CONCATENATE("R10C",'Mapa final'!$O$69),"")</f>
        <v/>
      </c>
      <c r="V45" s="50" t="str">
        <f>IF(AND('Mapa final'!$Y$64="Baja",'Mapa final'!$AA$64="Moderado"),CONCATENATE("R10C",'Mapa final'!$O$64),"")</f>
        <v/>
      </c>
      <c r="W45" s="51" t="str">
        <f>IF(AND('Mapa final'!$Y$65="Baja",'Mapa final'!$AA$65="Moderado"),CONCATENATE("R10C",'Mapa final'!$O$65),"")</f>
        <v/>
      </c>
      <c r="X45" s="51" t="str">
        <f>IF(AND('Mapa final'!$Y$66="Baja",'Mapa final'!$AA$66="Moderado"),CONCATENATE("R10C",'Mapa final'!$O$66),"")</f>
        <v/>
      </c>
      <c r="Y45" s="51" t="str">
        <f>IF(AND('Mapa final'!$Y$67="Baja",'Mapa final'!$AA$67="Moderado"),CONCATENATE("R10C",'Mapa final'!$O$67),"")</f>
        <v/>
      </c>
      <c r="Z45" s="51" t="str">
        <f>IF(AND('Mapa final'!$Y$68="Baja",'Mapa final'!$AA$68="Moderado"),CONCATENATE("R10C",'Mapa final'!$O$68),"")</f>
        <v/>
      </c>
      <c r="AA45" s="52" t="str">
        <f>IF(AND('Mapa final'!$Y$69="Baja",'Mapa final'!$AA$69="Moderado"),CONCATENATE("R10C",'Mapa final'!$O$69),"")</f>
        <v/>
      </c>
      <c r="AB45" s="38" t="str">
        <f>IF(AND('Mapa final'!$Y$64="Baja",'Mapa final'!$AA$64="Mayor"),CONCATENATE("R10C",'Mapa final'!$O$64),"")</f>
        <v/>
      </c>
      <c r="AC45" s="39" t="str">
        <f>IF(AND('Mapa final'!$Y$65="Baja",'Mapa final'!$AA$65="Mayor"),CONCATENATE("R10C",'Mapa final'!$O$65),"")</f>
        <v/>
      </c>
      <c r="AD45" s="39" t="str">
        <f>IF(AND('Mapa final'!$Y$66="Baja",'Mapa final'!$AA$66="Mayor"),CONCATENATE("R10C",'Mapa final'!$O$66),"")</f>
        <v/>
      </c>
      <c r="AE45" s="39" t="str">
        <f>IF(AND('Mapa final'!$Y$67="Baja",'Mapa final'!$AA$67="Mayor"),CONCATENATE("R10C",'Mapa final'!$O$67),"")</f>
        <v/>
      </c>
      <c r="AF45" s="39" t="str">
        <f>IF(AND('Mapa final'!$Y$68="Baja",'Mapa final'!$AA$68="Mayor"),CONCATENATE("R10C",'Mapa final'!$O$68),"")</f>
        <v/>
      </c>
      <c r="AG45" s="40" t="str">
        <f>IF(AND('Mapa final'!$Y$69="Baja",'Mapa final'!$AA$69="Mayor"),CONCATENATE("R10C",'Mapa final'!$O$69),"")</f>
        <v/>
      </c>
      <c r="AH45" s="41" t="str">
        <f>IF(AND('Mapa final'!$Y$64="Baja",'Mapa final'!$AA$64="Catastrófico"),CONCATENATE("R10C",'Mapa final'!$O$64),"")</f>
        <v/>
      </c>
      <c r="AI45" s="42" t="str">
        <f>IF(AND('Mapa final'!$Y$65="Baja",'Mapa final'!$AA$65="Catastrófico"),CONCATENATE("R10C",'Mapa final'!$O$65),"")</f>
        <v/>
      </c>
      <c r="AJ45" s="42" t="str">
        <f>IF(AND('Mapa final'!$Y$66="Baja",'Mapa final'!$AA$66="Catastrófico"),CONCATENATE("R10C",'Mapa final'!$O$66),"")</f>
        <v/>
      </c>
      <c r="AK45" s="42" t="str">
        <f>IF(AND('Mapa final'!$Y$67="Baja",'Mapa final'!$AA$67="Catastrófico"),CONCATENATE("R10C",'Mapa final'!$O$67),"")</f>
        <v/>
      </c>
      <c r="AL45" s="42" t="str">
        <f>IF(AND('Mapa final'!$Y$68="Baja",'Mapa final'!$AA$68="Catastrófico"),CONCATENATE("R10C",'Mapa final'!$O$68),"")</f>
        <v/>
      </c>
      <c r="AM45" s="43" t="str">
        <f>IF(AND('Mapa final'!$Y$69="Baja",'Mapa final'!$AA$69="Catastrófico"),CONCATENATE("R10C",'Mapa final'!$O$69),"")</f>
        <v/>
      </c>
      <c r="AN45" s="1"/>
      <c r="AO45" s="322"/>
      <c r="AP45" s="323"/>
      <c r="AQ45" s="323"/>
      <c r="AR45" s="323"/>
      <c r="AS45" s="323"/>
      <c r="AT45" s="324"/>
    </row>
    <row r="46" spans="1:61" ht="46.5" customHeight="1" x14ac:dyDescent="0.45">
      <c r="A46" s="1"/>
      <c r="B46" s="337"/>
      <c r="C46" s="242"/>
      <c r="D46" s="243"/>
      <c r="E46" s="345" t="s">
        <v>102</v>
      </c>
      <c r="F46" s="329"/>
      <c r="G46" s="329"/>
      <c r="H46" s="329"/>
      <c r="I46" s="311"/>
      <c r="J46" s="53" t="str">
        <f>IF(AND('Mapa final'!$Y$10="Muy Baja",'Mapa final'!$AA$10="Leve"),CONCATENATE("R1C",'Mapa final'!$O$10),"")</f>
        <v/>
      </c>
      <c r="K46" s="54" t="str">
        <f>IF(AND('Mapa final'!$Y$11="Muy Baja",'Mapa final'!$AA$11="Leve"),CONCATENATE("R1C",'Mapa final'!$O$11),"")</f>
        <v/>
      </c>
      <c r="L46" s="54" t="str">
        <f>IF(AND('Mapa final'!$Y$12="Muy Baja",'Mapa final'!$AA$12="Leve"),CONCATENATE("R1C",'Mapa final'!$O$12),"")</f>
        <v/>
      </c>
      <c r="M46" s="54" t="str">
        <f>IF(AND('Mapa final'!$Y$13="Muy Baja",'Mapa final'!$AA$13="Leve"),CONCATENATE("R1C",'Mapa final'!$O$13),"")</f>
        <v/>
      </c>
      <c r="N46" s="54" t="str">
        <f>IF(AND('Mapa final'!$Y$14="Muy Baja",'Mapa final'!$AA$14="Leve"),CONCATENATE("R1C",'Mapa final'!$O$14),"")</f>
        <v/>
      </c>
      <c r="O46" s="55" t="str">
        <f>IF(AND('Mapa final'!$Y$15="Muy Baja",'Mapa final'!$AA$15="Leve"),CONCATENATE("R1C",'Mapa final'!$O$15),"")</f>
        <v/>
      </c>
      <c r="P46" s="53" t="str">
        <f>IF(AND('Mapa final'!$Y$10="Muy Baja",'Mapa final'!$AA$10="Menor"),CONCATENATE("R1C",'Mapa final'!$O$10),"")</f>
        <v/>
      </c>
      <c r="Q46" s="54" t="str">
        <f>IF(AND('Mapa final'!$Y$11="Muy Baja",'Mapa final'!$AA$11="Menor"),CONCATENATE("R1C",'Mapa final'!$O$11),"")</f>
        <v/>
      </c>
      <c r="R46" s="54" t="str">
        <f>IF(AND('Mapa final'!$Y$12="Muy Baja",'Mapa final'!$AA$12="Menor"),CONCATENATE("R1C",'Mapa final'!$O$12),"")</f>
        <v/>
      </c>
      <c r="S46" s="54" t="str">
        <f>IF(AND('Mapa final'!$Y$13="Muy Baja",'Mapa final'!$AA$13="Menor"),CONCATENATE("R1C",'Mapa final'!$O$13),"")</f>
        <v/>
      </c>
      <c r="T46" s="54" t="str">
        <f>IF(AND('Mapa final'!$Y$14="Muy Baja",'Mapa final'!$AA$14="Menor"),CONCATENATE("R1C",'Mapa final'!$O$14),"")</f>
        <v/>
      </c>
      <c r="U46" s="55" t="str">
        <f>IF(AND('Mapa final'!$Y$15="Muy Baja",'Mapa final'!$AA$15="Menor"),CONCATENATE("R1C",'Mapa final'!$O$15),"")</f>
        <v/>
      </c>
      <c r="V46" s="44" t="str">
        <f>IF(AND('Mapa final'!$Y$10="Muy Baja",'Mapa final'!$AA$10="Moderado"),CONCATENATE("R1C",'Mapa final'!$O$10),"")</f>
        <v/>
      </c>
      <c r="W46" s="62" t="str">
        <f>IF(AND('Mapa final'!$Y$11="Muy Baja",'Mapa final'!$AA$11="Moderado"),CONCATENATE("R1C",'Mapa final'!$O$11),"")</f>
        <v/>
      </c>
      <c r="X46" s="45" t="str">
        <f>IF(AND('Mapa final'!$Y$12="Muy Baja",'Mapa final'!$AA$12="Moderado"),CONCATENATE("R1C",'Mapa final'!$O$12),"")</f>
        <v/>
      </c>
      <c r="Y46" s="45" t="str">
        <f>IF(AND('Mapa final'!$Y$13="Muy Baja",'Mapa final'!$AA$13="Moderado"),CONCATENATE("R1C",'Mapa final'!$O$13),"")</f>
        <v/>
      </c>
      <c r="Z46" s="45" t="str">
        <f>IF(AND('Mapa final'!$Y$14="Muy Baja",'Mapa final'!$AA$14="Moderado"),CONCATENATE("R1C",'Mapa final'!$O$14),"")</f>
        <v/>
      </c>
      <c r="AA46" s="46" t="str">
        <f>IF(AND('Mapa final'!$Y$15="Muy Baja",'Mapa final'!$AA$15="Moderado"),CONCATENATE("R1C",'Mapa final'!$O$15),"")</f>
        <v/>
      </c>
      <c r="AB46" s="26" t="str">
        <f>IF(AND('Mapa final'!$Y$10="Muy Baja",'Mapa final'!$AA$10="Mayor"),CONCATENATE("R1C",'Mapa final'!$O$10),"")</f>
        <v/>
      </c>
      <c r="AC46" s="27" t="str">
        <f>IF(AND('Mapa final'!$Y$11="Muy Baja",'Mapa final'!$AA$11="Mayor"),CONCATENATE("R1C",'Mapa final'!$O$11),"")</f>
        <v/>
      </c>
      <c r="AD46" s="27" t="str">
        <f>IF(AND('Mapa final'!$Y$12="Muy Baja",'Mapa final'!$AA$12="Mayor"),CONCATENATE("R1C",'Mapa final'!$O$12),"")</f>
        <v/>
      </c>
      <c r="AE46" s="27" t="str">
        <f>IF(AND('Mapa final'!$Y$13="Muy Baja",'Mapa final'!$AA$13="Mayor"),CONCATENATE("R1C",'Mapa final'!$O$13),"")</f>
        <v/>
      </c>
      <c r="AF46" s="27" t="str">
        <f>IF(AND('Mapa final'!$Y$14="Muy Baja",'Mapa final'!$AA$14="Mayor"),CONCATENATE("R1C",'Mapa final'!$O$14),"")</f>
        <v/>
      </c>
      <c r="AG46" s="28" t="str">
        <f>IF(AND('Mapa final'!$Y$15="Muy Baja",'Mapa final'!$AA$15="Mayor"),CONCATENATE("R1C",'Mapa final'!$O$15),"")</f>
        <v/>
      </c>
      <c r="AH46" s="29" t="str">
        <f>IF(AND('Mapa final'!$Y$10="Muy Baja",'Mapa final'!$AA$10="Catastrófico"),CONCATENATE("R1C",'Mapa final'!$O$10),"")</f>
        <v/>
      </c>
      <c r="AI46" s="30" t="str">
        <f>IF(AND('Mapa final'!$Y$11="Muy Baja",'Mapa final'!$AA$11="Catastrófico"),CONCATENATE("R1C",'Mapa final'!$O$11),"")</f>
        <v/>
      </c>
      <c r="AJ46" s="30" t="str">
        <f>IF(AND('Mapa final'!$Y$12="Muy Baja",'Mapa final'!$AA$12="Catastrófico"),CONCATENATE("R1C",'Mapa final'!$O$12),"")</f>
        <v/>
      </c>
      <c r="AK46" s="30" t="str">
        <f>IF(AND('Mapa final'!$Y$13="Muy Baja",'Mapa final'!$AA$13="Catastrófico"),CONCATENATE("R1C",'Mapa final'!$O$13),"")</f>
        <v/>
      </c>
      <c r="AL46" s="30" t="str">
        <f>IF(AND('Mapa final'!$Y$14="Muy Baja",'Mapa final'!$AA$14="Catastrófico"),CONCATENATE("R1C",'Mapa final'!$O$14),"")</f>
        <v/>
      </c>
      <c r="AM46" s="31" t="str">
        <f>IF(AND('Mapa final'!$Y$15="Muy Baja",'Mapa final'!$AA$15="Catastrófico"),CONCATENATE("R1C",'Mapa final'!$O$15),"")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337"/>
      <c r="C47" s="242"/>
      <c r="D47" s="243"/>
      <c r="E47" s="254"/>
      <c r="F47" s="242"/>
      <c r="G47" s="242"/>
      <c r="H47" s="242"/>
      <c r="I47" s="243"/>
      <c r="J47" s="56" t="str">
        <f>IF(AND('Mapa final'!$Y$16="Muy Baja",'Mapa final'!$AA$16="Leve"),CONCATENATE("R2C",'Mapa final'!$O$16),"")</f>
        <v/>
      </c>
      <c r="K47" s="57" t="str">
        <f>IF(AND('Mapa final'!$Y$17="Muy Baja",'Mapa final'!$AA$17="Leve"),CONCATENATE("R2C",'Mapa final'!$O$17),"")</f>
        <v/>
      </c>
      <c r="L47" s="57" t="str">
        <f>IF(AND('Mapa final'!$Y$18="Muy Baja",'Mapa final'!$AA$18="Leve"),CONCATENATE("R2C",'Mapa final'!$O$18),"")</f>
        <v/>
      </c>
      <c r="M47" s="57" t="str">
        <f>IF(AND('Mapa final'!$Y$19="Muy Baja",'Mapa final'!$AA$19="Leve"),CONCATENATE("R2C",'Mapa final'!$O$19),"")</f>
        <v/>
      </c>
      <c r="N47" s="57" t="str">
        <f>IF(AND('Mapa final'!$Y$20="Muy Baja",'Mapa final'!$AA$20="Leve"),CONCATENATE("R2C",'Mapa final'!$O$20),"")</f>
        <v/>
      </c>
      <c r="O47" s="58" t="str">
        <f>IF(AND('Mapa final'!$Y$21="Muy Baja",'Mapa final'!$AA$21="Leve"),CONCATENATE("R2C",'Mapa final'!$O$21),"")</f>
        <v/>
      </c>
      <c r="P47" s="56" t="str">
        <f>IF(AND('Mapa final'!$Y$16="Muy Baja",'Mapa final'!$AA$16="Menor"),CONCATENATE("R2C",'Mapa final'!$O$16),"")</f>
        <v/>
      </c>
      <c r="Q47" s="57" t="str">
        <f>IF(AND('Mapa final'!$Y$17="Muy Baja",'Mapa final'!$AA$17="Menor"),CONCATENATE("R2C",'Mapa final'!$O$17),"")</f>
        <v/>
      </c>
      <c r="R47" s="57" t="str">
        <f>IF(AND('Mapa final'!$Y$18="Muy Baja",'Mapa final'!$AA$18="Menor"),CONCATENATE("R2C",'Mapa final'!$O$18),"")</f>
        <v/>
      </c>
      <c r="S47" s="57" t="str">
        <f>IF(AND('Mapa final'!$Y$19="Muy Baja",'Mapa final'!$AA$19="Menor"),CONCATENATE("R2C",'Mapa final'!$O$19),"")</f>
        <v/>
      </c>
      <c r="T47" s="57" t="str">
        <f>IF(AND('Mapa final'!$Y$20="Muy Baja",'Mapa final'!$AA$20="Menor"),CONCATENATE("R2C",'Mapa final'!$O$20),"")</f>
        <v/>
      </c>
      <c r="U47" s="58" t="str">
        <f>IF(AND('Mapa final'!$Y$21="Muy Baja",'Mapa final'!$AA$21="Menor"),CONCATENATE("R2C",'Mapa final'!$O$21),"")</f>
        <v/>
      </c>
      <c r="V47" s="47" t="str">
        <f>IF(AND('Mapa final'!$Y$16="Muy Baja",'Mapa final'!$AA$16="Moderado"),CONCATENATE("R2C",'Mapa final'!$O$16),"")</f>
        <v/>
      </c>
      <c r="W47" s="48" t="str">
        <f>IF(AND('Mapa final'!$Y$17="Muy Baja",'Mapa final'!$AA$17="Moderado"),CONCATENATE("R2C",'Mapa final'!$O$17),"")</f>
        <v/>
      </c>
      <c r="X47" s="48" t="str">
        <f>IF(AND('Mapa final'!$Y$18="Muy Baja",'Mapa final'!$AA$18="Moderado"),CONCATENATE("R2C",'Mapa final'!$O$18),"")</f>
        <v/>
      </c>
      <c r="Y47" s="48" t="str">
        <f>IF(AND('Mapa final'!$Y$19="Muy Baja",'Mapa final'!$AA$19="Moderado"),CONCATENATE("R2C",'Mapa final'!$O$19),"")</f>
        <v/>
      </c>
      <c r="Z47" s="48" t="str">
        <f>IF(AND('Mapa final'!$Y$20="Muy Baja",'Mapa final'!$AA$20="Moderado"),CONCATENATE("R2C",'Mapa final'!$O$20),"")</f>
        <v/>
      </c>
      <c r="AA47" s="49" t="str">
        <f>IF(AND('Mapa final'!$Y$21="Muy Baja",'Mapa final'!$AA$21="Moderado"),CONCATENATE("R2C",'Mapa final'!$O$21),"")</f>
        <v/>
      </c>
      <c r="AB47" s="32" t="str">
        <f>IF(AND('Mapa final'!$Y$16="Muy Baja",'Mapa final'!$AA$16="Mayor"),CONCATENATE("R2C",'Mapa final'!$O$16),"")</f>
        <v/>
      </c>
      <c r="AC47" s="33" t="str">
        <f>IF(AND('Mapa final'!$Y$17="Muy Baja",'Mapa final'!$AA$17="Mayor"),CONCATENATE("R2C",'Mapa final'!$O$17),"")</f>
        <v/>
      </c>
      <c r="AD47" s="33" t="str">
        <f>IF(AND('Mapa final'!$Y$18="Muy Baja",'Mapa final'!$AA$18="Mayor"),CONCATENATE("R2C",'Mapa final'!$O$18),"")</f>
        <v/>
      </c>
      <c r="AE47" s="33" t="str">
        <f>IF(AND('Mapa final'!$Y$19="Muy Baja",'Mapa final'!$AA$19="Mayor"),CONCATENATE("R2C",'Mapa final'!$O$19),"")</f>
        <v/>
      </c>
      <c r="AF47" s="33" t="str">
        <f>IF(AND('Mapa final'!$Y$20="Muy Baja",'Mapa final'!$AA$20="Mayor"),CONCATENATE("R2C",'Mapa final'!$O$20),"")</f>
        <v/>
      </c>
      <c r="AG47" s="34" t="str">
        <f>IF(AND('Mapa final'!$Y$21="Muy Baja",'Mapa final'!$AA$21="Mayor"),CONCATENATE("R2C",'Mapa final'!$O$21),"")</f>
        <v/>
      </c>
      <c r="AH47" s="35" t="str">
        <f>IF(AND('Mapa final'!$Y$16="Muy Baja",'Mapa final'!$AA$16="Catastrófico"),CONCATENATE("R2C",'Mapa final'!$O$16),"")</f>
        <v/>
      </c>
      <c r="AI47" s="36" t="str">
        <f>IF(AND('Mapa final'!$Y$17="Muy Baja",'Mapa final'!$AA$17="Catastrófico"),CONCATENATE("R2C",'Mapa final'!$O$17),"")</f>
        <v/>
      </c>
      <c r="AJ47" s="36" t="str">
        <f>IF(AND('Mapa final'!$Y$18="Muy Baja",'Mapa final'!$AA$18="Catastrófico"),CONCATENATE("R2C",'Mapa final'!$O$18),"")</f>
        <v/>
      </c>
      <c r="AK47" s="36" t="str">
        <f>IF(AND('Mapa final'!$Y$19="Muy Baja",'Mapa final'!$AA$19="Catastrófico"),CONCATENATE("R2C",'Mapa final'!$O$19),"")</f>
        <v/>
      </c>
      <c r="AL47" s="36" t="str">
        <f>IF(AND('Mapa final'!$Y$20="Muy Baja",'Mapa final'!$AA$20="Catastrófico"),CONCATENATE("R2C",'Mapa final'!$O$20),"")</f>
        <v/>
      </c>
      <c r="AM47" s="37"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337"/>
      <c r="C48" s="242"/>
      <c r="D48" s="243"/>
      <c r="E48" s="254"/>
      <c r="F48" s="242"/>
      <c r="G48" s="242"/>
      <c r="H48" s="242"/>
      <c r="I48" s="243"/>
      <c r="J48" s="56" t="str">
        <f>IF(AND('Mapa final'!$Y$22="Muy Baja",'Mapa final'!$AA$22="Leve"),CONCATENATE("R3C",'Mapa final'!$O$22),"")</f>
        <v/>
      </c>
      <c r="K48" s="57" t="str">
        <f>IF(AND('Mapa final'!$Y$23="Muy Baja",'Mapa final'!$AA$23="Leve"),CONCATENATE("R3C",'Mapa final'!$O$23),"")</f>
        <v/>
      </c>
      <c r="L48" s="57" t="str">
        <f>IF(AND('Mapa final'!$Y$24="Muy Baja",'Mapa final'!$AA$24="Leve"),CONCATENATE("R3C",'Mapa final'!$O$24),"")</f>
        <v/>
      </c>
      <c r="M48" s="57" t="str">
        <f>IF(AND('Mapa final'!$Y$25="Muy Baja",'Mapa final'!$AA$25="Leve"),CONCATENATE("R3C",'Mapa final'!$O$25),"")</f>
        <v/>
      </c>
      <c r="N48" s="57" t="str">
        <f>IF(AND('Mapa final'!$Y$26="Muy Baja",'Mapa final'!$AA$26="Leve"),CONCATENATE("R3C",'Mapa final'!$O$26),"")</f>
        <v/>
      </c>
      <c r="O48" s="58" t="str">
        <f>IF(AND('Mapa final'!$Y$27="Muy Baja",'Mapa final'!$AA$27="Leve"),CONCATENATE("R3C",'Mapa final'!$O$27),"")</f>
        <v/>
      </c>
      <c r="P48" s="56" t="str">
        <f>IF(AND('Mapa final'!$Y$22="Muy Baja",'Mapa final'!$AA$22="Menor"),CONCATENATE("R3C",'Mapa final'!$O$22),"")</f>
        <v/>
      </c>
      <c r="Q48" s="57" t="str">
        <f>IF(AND('Mapa final'!$Y$23="Muy Baja",'Mapa final'!$AA$23="Menor"),CONCATENATE("R3C",'Mapa final'!$O$23),"")</f>
        <v/>
      </c>
      <c r="R48" s="57" t="str">
        <f>IF(AND('Mapa final'!$Y$24="Muy Baja",'Mapa final'!$AA$24="Menor"),CONCATENATE("R3C",'Mapa final'!$O$24),"")</f>
        <v/>
      </c>
      <c r="S48" s="57" t="str">
        <f>IF(AND('Mapa final'!$Y$25="Muy Baja",'Mapa final'!$AA$25="Menor"),CONCATENATE("R3C",'Mapa final'!$O$25),"")</f>
        <v/>
      </c>
      <c r="T48" s="57" t="str">
        <f>IF(AND('Mapa final'!$Y$26="Muy Baja",'Mapa final'!$AA$26="Menor"),CONCATENATE("R3C",'Mapa final'!$O$26),"")</f>
        <v/>
      </c>
      <c r="U48" s="58" t="str">
        <f>IF(AND('Mapa final'!$Y$27="Muy Baja",'Mapa final'!$AA$27="Menor"),CONCATENATE("R3C",'Mapa final'!$O$27),"")</f>
        <v/>
      </c>
      <c r="V48" s="47" t="str">
        <f>IF(AND('Mapa final'!$Y$22="Muy Baja",'Mapa final'!$AA$22="Moderado"),CONCATENATE("R3C",'Mapa final'!$O$22),"")</f>
        <v/>
      </c>
      <c r="W48" s="48" t="str">
        <f>IF(AND('Mapa final'!$Y$23="Muy Baja",'Mapa final'!$AA$23="Moderado"),CONCATENATE("R3C",'Mapa final'!$O$23),"")</f>
        <v/>
      </c>
      <c r="X48" s="48" t="str">
        <f>IF(AND('Mapa final'!$Y$24="Muy Baja",'Mapa final'!$AA$24="Moderado"),CONCATENATE("R3C",'Mapa final'!$O$24),"")</f>
        <v/>
      </c>
      <c r="Y48" s="48" t="str">
        <f>IF(AND('Mapa final'!$Y$25="Muy Baja",'Mapa final'!$AA$25="Moderado"),CONCATENATE("R3C",'Mapa final'!$O$25),"")</f>
        <v/>
      </c>
      <c r="Z48" s="48" t="str">
        <f>IF(AND('Mapa final'!$Y$26="Muy Baja",'Mapa final'!$AA$26="Moderado"),CONCATENATE("R3C",'Mapa final'!$O$26),"")</f>
        <v/>
      </c>
      <c r="AA48" s="49" t="str">
        <f>IF(AND('Mapa final'!$Y$27="Muy Baja",'Mapa final'!$AA$27="Moderado"),CONCATENATE("R3C",'Mapa final'!$O$27),"")</f>
        <v/>
      </c>
      <c r="AB48" s="32" t="str">
        <f>IF(AND('Mapa final'!$Y$22="Muy Baja",'Mapa final'!$AA$22="Mayor"),CONCATENATE("R3C",'Mapa final'!$O$22),"")</f>
        <v/>
      </c>
      <c r="AC48" s="33" t="str">
        <f>IF(AND('Mapa final'!$Y$23="Muy Baja",'Mapa final'!$AA$23="Mayor"),CONCATENATE("R3C",'Mapa final'!$O$23),"")</f>
        <v/>
      </c>
      <c r="AD48" s="33" t="str">
        <f>IF(AND('Mapa final'!$Y$24="Muy Baja",'Mapa final'!$AA$24="Mayor"),CONCATENATE("R3C",'Mapa final'!$O$24),"")</f>
        <v/>
      </c>
      <c r="AE48" s="33" t="str">
        <f>IF(AND('Mapa final'!$Y$25="Muy Baja",'Mapa final'!$AA$25="Mayor"),CONCATENATE("R3C",'Mapa final'!$O$25),"")</f>
        <v/>
      </c>
      <c r="AF48" s="33" t="str">
        <f>IF(AND('Mapa final'!$Y$26="Muy Baja",'Mapa final'!$AA$26="Mayor"),CONCATENATE("R3C",'Mapa final'!$O$26),"")</f>
        <v/>
      </c>
      <c r="AG48" s="34" t="str">
        <f>IF(AND('Mapa final'!$Y$27="Muy Baja",'Mapa final'!$AA$27="Mayor"),CONCATENATE("R3C",'Mapa final'!$O$27),"")</f>
        <v/>
      </c>
      <c r="AH48" s="35" t="str">
        <f>IF(AND('Mapa final'!$Y$22="Muy Baja",'Mapa final'!$AA$22="Catastrófico"),CONCATENATE("R3C",'Mapa final'!$O$22),"")</f>
        <v/>
      </c>
      <c r="AI48" s="36" t="str">
        <f>IF(AND('Mapa final'!$Y$23="Muy Baja",'Mapa final'!$AA$23="Catastrófico"),CONCATENATE("R3C",'Mapa final'!$O$23),"")</f>
        <v/>
      </c>
      <c r="AJ48" s="36" t="str">
        <f>IF(AND('Mapa final'!$Y$24="Muy Baja",'Mapa final'!$AA$24="Catastrófico"),CONCATENATE("R3C",'Mapa final'!$O$24),"")</f>
        <v/>
      </c>
      <c r="AK48" s="36" t="str">
        <f>IF(AND('Mapa final'!$Y$25="Muy Baja",'Mapa final'!$AA$25="Catastrófico"),CONCATENATE("R3C",'Mapa final'!$O$25),"")</f>
        <v/>
      </c>
      <c r="AL48" s="36" t="str">
        <f>IF(AND('Mapa final'!$Y$26="Muy Baja",'Mapa final'!$AA$26="Catastrófico"),CONCATENATE("R3C",'Mapa final'!$O$26),"")</f>
        <v/>
      </c>
      <c r="AM48" s="37" t="str">
        <f>IF(AND('Mapa final'!$Y$27="Muy Baja",'Mapa final'!$AA$27="Catastrófico"),CONCATENATE("R3C",'Mapa final'!$O$27),"")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337"/>
      <c r="C49" s="242"/>
      <c r="D49" s="243"/>
      <c r="E49" s="254"/>
      <c r="F49" s="242"/>
      <c r="G49" s="242"/>
      <c r="H49" s="242"/>
      <c r="I49" s="243"/>
      <c r="J49" s="56" t="str">
        <f>IF(AND('Mapa final'!$Y$28="Muy Baja",'Mapa final'!$AA$28="Leve"),CONCATENATE("R4C",'Mapa final'!$O$28),"")</f>
        <v/>
      </c>
      <c r="K49" s="57" t="str">
        <f>IF(AND('Mapa final'!$Y$29="Muy Baja",'Mapa final'!$AA$29="Leve"),CONCATENATE("R4C",'Mapa final'!$O$29),"")</f>
        <v/>
      </c>
      <c r="L49" s="57" t="str">
        <f>IF(AND('Mapa final'!$Y$30="Muy Baja",'Mapa final'!$AA$30="Leve"),CONCATENATE("R4C",'Mapa final'!$O$30),"")</f>
        <v/>
      </c>
      <c r="M49" s="57" t="str">
        <f>IF(AND('Mapa final'!$Y$31="Muy Baja",'Mapa final'!$AA$31="Leve"),CONCATENATE("R4C",'Mapa final'!$O$31),"")</f>
        <v/>
      </c>
      <c r="N49" s="57" t="str">
        <f>IF(AND('Mapa final'!$Y$32="Muy Baja",'Mapa final'!$AA$32="Leve"),CONCATENATE("R4C",'Mapa final'!$O$32),"")</f>
        <v/>
      </c>
      <c r="O49" s="58" t="str">
        <f>IF(AND('Mapa final'!$Y$33="Muy Baja",'Mapa final'!$AA$33="Leve"),CONCATENATE("R4C",'Mapa final'!$O$33),"")</f>
        <v/>
      </c>
      <c r="P49" s="56" t="str">
        <f>IF(AND('Mapa final'!$Y$28="Muy Baja",'Mapa final'!$AA$28="Menor"),CONCATENATE("R4C",'Mapa final'!$O$28),"")</f>
        <v/>
      </c>
      <c r="Q49" s="57" t="str">
        <f>IF(AND('Mapa final'!$Y$29="Muy Baja",'Mapa final'!$AA$29="Menor"),CONCATENATE("R4C",'Mapa final'!$O$29),"")</f>
        <v/>
      </c>
      <c r="R49" s="57" t="str">
        <f>IF(AND('Mapa final'!$Y$30="Muy Baja",'Mapa final'!$AA$30="Menor"),CONCATENATE("R4C",'Mapa final'!$O$30),"")</f>
        <v/>
      </c>
      <c r="S49" s="57" t="str">
        <f>IF(AND('Mapa final'!$Y$31="Muy Baja",'Mapa final'!$AA$31="Menor"),CONCATENATE("R4C",'Mapa final'!$O$31),"")</f>
        <v/>
      </c>
      <c r="T49" s="57" t="str">
        <f>IF(AND('Mapa final'!$Y$32="Muy Baja",'Mapa final'!$AA$32="Menor"),CONCATENATE("R4C",'Mapa final'!$O$32),"")</f>
        <v/>
      </c>
      <c r="U49" s="58" t="str">
        <f>IF(AND('Mapa final'!$Y$33="Muy Baja",'Mapa final'!$AA$33="Menor"),CONCATENATE("R4C",'Mapa final'!$O$33),"")</f>
        <v/>
      </c>
      <c r="V49" s="47" t="str">
        <f>IF(AND('Mapa final'!$Y$28="Muy Baja",'Mapa final'!$AA$28="Moderado"),CONCATENATE("R4C",'Mapa final'!$O$28),"")</f>
        <v/>
      </c>
      <c r="W49" s="48" t="str">
        <f>IF(AND('Mapa final'!$Y$29="Muy Baja",'Mapa final'!$AA$29="Moderado"),CONCATENATE("R4C",'Mapa final'!$O$29),"")</f>
        <v/>
      </c>
      <c r="X49" s="48" t="str">
        <f>IF(AND('Mapa final'!$Y$30="Muy Baja",'Mapa final'!$AA$30="Moderado"),CONCATENATE("R4C",'Mapa final'!$O$30),"")</f>
        <v/>
      </c>
      <c r="Y49" s="48" t="str">
        <f>IF(AND('Mapa final'!$Y$31="Muy Baja",'Mapa final'!$AA$31="Moderado"),CONCATENATE("R4C",'Mapa final'!$O$31),"")</f>
        <v/>
      </c>
      <c r="Z49" s="48" t="str">
        <f>IF(AND('Mapa final'!$Y$32="Muy Baja",'Mapa final'!$AA$32="Moderado"),CONCATENATE("R4C",'Mapa final'!$O$32),"")</f>
        <v/>
      </c>
      <c r="AA49" s="49" t="str">
        <f>IF(AND('Mapa final'!$Y$33="Muy Baja",'Mapa final'!$AA$33="Moderado"),CONCATENATE("R4C",'Mapa final'!$O$33),"")</f>
        <v/>
      </c>
      <c r="AB49" s="32" t="str">
        <f>IF(AND('Mapa final'!$Y$28="Muy Baja",'Mapa final'!$AA$28="Mayor"),CONCATENATE("R4C",'Mapa final'!$O$28),"")</f>
        <v/>
      </c>
      <c r="AC49" s="33" t="str">
        <f>IF(AND('Mapa final'!$Y$29="Muy Baja",'Mapa final'!$AA$29="Mayor"),CONCATENATE("R4C",'Mapa final'!$O$29),"")</f>
        <v/>
      </c>
      <c r="AD49" s="33" t="str">
        <f>IF(AND('Mapa final'!$Y$30="Muy Baja",'Mapa final'!$AA$30="Mayor"),CONCATENATE("R4C",'Mapa final'!$O$30),"")</f>
        <v/>
      </c>
      <c r="AE49" s="33" t="str">
        <f>IF(AND('Mapa final'!$Y$31="Muy Baja",'Mapa final'!$AA$31="Mayor"),CONCATENATE("R4C",'Mapa final'!$O$31),"")</f>
        <v/>
      </c>
      <c r="AF49" s="33" t="str">
        <f>IF(AND('Mapa final'!$Y$32="Muy Baja",'Mapa final'!$AA$32="Mayor"),CONCATENATE("R4C",'Mapa final'!$O$32),"")</f>
        <v/>
      </c>
      <c r="AG49" s="34" t="str">
        <f>IF(AND('Mapa final'!$Y$33="Muy Baja",'Mapa final'!$AA$33="Mayor"),CONCATENATE("R4C",'Mapa final'!$O$33),"")</f>
        <v/>
      </c>
      <c r="AH49" s="35" t="str">
        <f>IF(AND('Mapa final'!$Y$28="Muy Baja",'Mapa final'!$AA$28="Catastrófico"),CONCATENATE("R4C",'Mapa final'!$O$28),"")</f>
        <v/>
      </c>
      <c r="AI49" s="36" t="str">
        <f>IF(AND('Mapa final'!$Y$29="Muy Baja",'Mapa final'!$AA$29="Catastrófico"),CONCATENATE("R4C",'Mapa final'!$O$29),"")</f>
        <v/>
      </c>
      <c r="AJ49" s="36" t="str">
        <f>IF(AND('Mapa final'!$Y$30="Muy Baja",'Mapa final'!$AA$30="Catastrófico"),CONCATENATE("R4C",'Mapa final'!$O$30),"")</f>
        <v/>
      </c>
      <c r="AK49" s="36" t="str">
        <f>IF(AND('Mapa final'!$Y$31="Muy Baja",'Mapa final'!$AA$31="Catastrófico"),CONCATENATE("R4C",'Mapa final'!$O$31),"")</f>
        <v/>
      </c>
      <c r="AL49" s="36" t="str">
        <f>IF(AND('Mapa final'!$Y$32="Muy Baja",'Mapa final'!$AA$32="Catastrófico"),CONCATENATE("R4C",'Mapa final'!$O$32),"")</f>
        <v/>
      </c>
      <c r="AM49" s="37" t="str">
        <f>IF(AND('Mapa final'!$Y$33="Muy Baja",'Mapa final'!$AA$33="Catastrófico"),CONCATENATE("R4C",'Mapa final'!$O$33),"")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337"/>
      <c r="C50" s="242"/>
      <c r="D50" s="243"/>
      <c r="E50" s="254"/>
      <c r="F50" s="242"/>
      <c r="G50" s="242"/>
      <c r="H50" s="242"/>
      <c r="I50" s="243"/>
      <c r="J50" s="56" t="str">
        <f>IF(AND('Mapa final'!$Y$34="Muy Baja",'Mapa final'!$AA$34="Leve"),CONCATENATE("R5C",'Mapa final'!$O$34),"")</f>
        <v/>
      </c>
      <c r="K50" s="57" t="str">
        <f>IF(AND('Mapa final'!$Y$35="Muy Baja",'Mapa final'!$AA$35="Leve"),CONCATENATE("R5C",'Mapa final'!$O$35),"")</f>
        <v/>
      </c>
      <c r="L50" s="57" t="str">
        <f>IF(AND('Mapa final'!$Y$36="Muy Baja",'Mapa final'!$AA$36="Leve"),CONCATENATE("R5C",'Mapa final'!$O$36),"")</f>
        <v/>
      </c>
      <c r="M50" s="57" t="str">
        <f>IF(AND('Mapa final'!$Y$37="Muy Baja",'Mapa final'!$AA$37="Leve"),CONCATENATE("R5C",'Mapa final'!$O$37),"")</f>
        <v/>
      </c>
      <c r="N50" s="57" t="str">
        <f>IF(AND('Mapa final'!$Y$38="Muy Baja",'Mapa final'!$AA$38="Leve"),CONCATENATE("R5C",'Mapa final'!$O$38),"")</f>
        <v/>
      </c>
      <c r="O50" s="58" t="str">
        <f>IF(AND('Mapa final'!$Y$39="Muy Baja",'Mapa final'!$AA$39="Leve"),CONCATENATE("R5C",'Mapa final'!$O$39),"")</f>
        <v/>
      </c>
      <c r="P50" s="56" t="str">
        <f>IF(AND('Mapa final'!$Y$34="Muy Baja",'Mapa final'!$AA$34="Menor"),CONCATENATE("R5C",'Mapa final'!$O$34),"")</f>
        <v/>
      </c>
      <c r="Q50" s="57" t="str">
        <f>IF(AND('Mapa final'!$Y$35="Muy Baja",'Mapa final'!$AA$35="Menor"),CONCATENATE("R5C",'Mapa final'!$O$35),"")</f>
        <v/>
      </c>
      <c r="R50" s="57" t="str">
        <f>IF(AND('Mapa final'!$Y$36="Muy Baja",'Mapa final'!$AA$36="Menor"),CONCATENATE("R5C",'Mapa final'!$O$36),"")</f>
        <v/>
      </c>
      <c r="S50" s="57" t="str">
        <f>IF(AND('Mapa final'!$Y$37="Muy Baja",'Mapa final'!$AA$37="Menor"),CONCATENATE("R5C",'Mapa final'!$O$37),"")</f>
        <v/>
      </c>
      <c r="T50" s="57" t="str">
        <f>IF(AND('Mapa final'!$Y$38="Muy Baja",'Mapa final'!$AA$38="Menor"),CONCATENATE("R5C",'Mapa final'!$O$38),"")</f>
        <v/>
      </c>
      <c r="U50" s="58" t="str">
        <f>IF(AND('Mapa final'!$Y$39="Muy Baja",'Mapa final'!$AA$39="Menor"),CONCATENATE("R5C",'Mapa final'!$O$39),"")</f>
        <v/>
      </c>
      <c r="V50" s="47" t="str">
        <f>IF(AND('Mapa final'!$Y$34="Muy Baja",'Mapa final'!$AA$34="Moderado"),CONCATENATE("R5C",'Mapa final'!$O$34),"")</f>
        <v/>
      </c>
      <c r="W50" s="48" t="str">
        <f>IF(AND('Mapa final'!$Y$35="Muy Baja",'Mapa final'!$AA$35="Moderado"),CONCATENATE("R5C",'Mapa final'!$O$35),"")</f>
        <v/>
      </c>
      <c r="X50" s="48" t="str">
        <f>IF(AND('Mapa final'!$Y$36="Muy Baja",'Mapa final'!$AA$36="Moderado"),CONCATENATE("R5C",'Mapa final'!$O$36),"")</f>
        <v/>
      </c>
      <c r="Y50" s="48" t="str">
        <f>IF(AND('Mapa final'!$Y$37="Muy Baja",'Mapa final'!$AA$37="Moderado"),CONCATENATE("R5C",'Mapa final'!$O$37),"")</f>
        <v/>
      </c>
      <c r="Z50" s="48" t="str">
        <f>IF(AND('Mapa final'!$Y$38="Muy Baja",'Mapa final'!$AA$38="Moderado"),CONCATENATE("R5C",'Mapa final'!$O$38),"")</f>
        <v/>
      </c>
      <c r="AA50" s="49" t="str">
        <f>IF(AND('Mapa final'!$Y$39="Muy Baja",'Mapa final'!$AA$39="Moderado"),CONCATENATE("R5C",'Mapa final'!$O$39),"")</f>
        <v/>
      </c>
      <c r="AB50" s="32" t="str">
        <f>IF(AND('Mapa final'!$Y$34="Muy Baja",'Mapa final'!$AA$34="Mayor"),CONCATENATE("R5C",'Mapa final'!$O$34),"")</f>
        <v/>
      </c>
      <c r="AC50" s="33" t="str">
        <f>IF(AND('Mapa final'!$Y$35="Muy Baja",'Mapa final'!$AA$35="Mayor"),CONCATENATE("R5C",'Mapa final'!$O$35),"")</f>
        <v/>
      </c>
      <c r="AD50" s="33" t="str">
        <f>IF(AND('Mapa final'!$Y$36="Muy Baja",'Mapa final'!$AA$36="Mayor"),CONCATENATE("R5C",'Mapa final'!$O$36),"")</f>
        <v/>
      </c>
      <c r="AE50" s="33" t="str">
        <f>IF(AND('Mapa final'!$Y$37="Muy Baja",'Mapa final'!$AA$37="Mayor"),CONCATENATE("R5C",'Mapa final'!$O$37),"")</f>
        <v/>
      </c>
      <c r="AF50" s="33" t="str">
        <f>IF(AND('Mapa final'!$Y$38="Muy Baja",'Mapa final'!$AA$38="Mayor"),CONCATENATE("R5C",'Mapa final'!$O$38),"")</f>
        <v/>
      </c>
      <c r="AG50" s="34" t="str">
        <f>IF(AND('Mapa final'!$Y$39="Muy Baja",'Mapa final'!$AA$39="Mayor"),CONCATENATE("R5C",'Mapa final'!$O$39),"")</f>
        <v/>
      </c>
      <c r="AH50" s="35" t="str">
        <f>IF(AND('Mapa final'!$Y$34="Muy Baja",'Mapa final'!$AA$34="Catastrófico"),CONCATENATE("R5C",'Mapa final'!$O$34),"")</f>
        <v/>
      </c>
      <c r="AI50" s="36" t="str">
        <f>IF(AND('Mapa final'!$Y$35="Muy Baja",'Mapa final'!$AA$35="Catastrófico"),CONCATENATE("R5C",'Mapa final'!$O$35),"")</f>
        <v/>
      </c>
      <c r="AJ50" s="36" t="str">
        <f>IF(AND('Mapa final'!$Y$36="Muy Baja",'Mapa final'!$AA$36="Catastrófico"),CONCATENATE("R5C",'Mapa final'!$O$36),"")</f>
        <v/>
      </c>
      <c r="AK50" s="36" t="str">
        <f>IF(AND('Mapa final'!$Y$37="Muy Baja",'Mapa final'!$AA$37="Catastrófico"),CONCATENATE("R5C",'Mapa final'!$O$37),"")</f>
        <v/>
      </c>
      <c r="AL50" s="36" t="str">
        <f>IF(AND('Mapa final'!$Y$38="Muy Baja",'Mapa final'!$AA$38="Catastrófico"),CONCATENATE("R5C",'Mapa final'!$O$38),"")</f>
        <v/>
      </c>
      <c r="AM50" s="37" t="str">
        <f>IF(AND('Mapa final'!$Y$39="Muy Baja",'Mapa final'!$AA$39="Catastrófico"),CONCATENATE("R5C",'Mapa final'!$O$39),"")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337"/>
      <c r="C51" s="242"/>
      <c r="D51" s="243"/>
      <c r="E51" s="254"/>
      <c r="F51" s="242"/>
      <c r="G51" s="242"/>
      <c r="H51" s="242"/>
      <c r="I51" s="243"/>
      <c r="J51" s="56" t="str">
        <f>IF(AND('Mapa final'!$Y$40="Muy Baja",'Mapa final'!$AA$40="Leve"),CONCATENATE("R6C",'Mapa final'!$O$40),"")</f>
        <v/>
      </c>
      <c r="K51" s="57" t="str">
        <f>IF(AND('Mapa final'!$Y$41="Muy Baja",'Mapa final'!$AA$41="Leve"),CONCATENATE("R6C",'Mapa final'!$O$41),"")</f>
        <v/>
      </c>
      <c r="L51" s="57" t="str">
        <f>IF(AND('Mapa final'!$Y$42="Muy Baja",'Mapa final'!$AA$42="Leve"),CONCATENATE("R6C",'Mapa final'!$O$42),"")</f>
        <v/>
      </c>
      <c r="M51" s="57" t="str">
        <f>IF(AND('Mapa final'!$Y$43="Muy Baja",'Mapa final'!$AA$43="Leve"),CONCATENATE("R6C",'Mapa final'!$O$43),"")</f>
        <v/>
      </c>
      <c r="N51" s="57" t="str">
        <f>IF(AND('Mapa final'!$Y$44="Muy Baja",'Mapa final'!$AA$44="Leve"),CONCATENATE("R6C",'Mapa final'!$O$44),"")</f>
        <v/>
      </c>
      <c r="O51" s="58" t="str">
        <f>IF(AND('Mapa final'!$Y$45="Muy Baja",'Mapa final'!$AA$45="Leve"),CONCATENATE("R6C",'Mapa final'!$O$45),"")</f>
        <v/>
      </c>
      <c r="P51" s="56" t="str">
        <f>IF(AND('Mapa final'!$Y$40="Muy Baja",'Mapa final'!$AA$40="Menor"),CONCATENATE("R6C",'Mapa final'!$O$40),"")</f>
        <v/>
      </c>
      <c r="Q51" s="57" t="str">
        <f>IF(AND('Mapa final'!$Y$41="Muy Baja",'Mapa final'!$AA$41="Menor"),CONCATENATE("R6C",'Mapa final'!$O$41),"")</f>
        <v/>
      </c>
      <c r="R51" s="57" t="str">
        <f>IF(AND('Mapa final'!$Y$42="Muy Baja",'Mapa final'!$AA$42="Menor"),CONCATENATE("R6C",'Mapa final'!$O$42),"")</f>
        <v/>
      </c>
      <c r="S51" s="57" t="str">
        <f>IF(AND('Mapa final'!$Y$43="Muy Baja",'Mapa final'!$AA$43="Menor"),CONCATENATE("R6C",'Mapa final'!$O$43),"")</f>
        <v/>
      </c>
      <c r="T51" s="57" t="str">
        <f>IF(AND('Mapa final'!$Y$44="Muy Baja",'Mapa final'!$AA$44="Menor"),CONCATENATE("R6C",'Mapa final'!$O$44),"")</f>
        <v/>
      </c>
      <c r="U51" s="58" t="str">
        <f>IF(AND('Mapa final'!$Y$45="Muy Baja",'Mapa final'!$AA$45="Menor"),CONCATENATE("R6C",'Mapa final'!$O$45),"")</f>
        <v/>
      </c>
      <c r="V51" s="47" t="str">
        <f>IF(AND('Mapa final'!$Y$40="Muy Baja",'Mapa final'!$AA$40="Moderado"),CONCATENATE("R6C",'Mapa final'!$O$40),"")</f>
        <v/>
      </c>
      <c r="W51" s="48" t="str">
        <f>IF(AND('Mapa final'!$Y$41="Muy Baja",'Mapa final'!$AA$41="Moderado"),CONCATENATE("R6C",'Mapa final'!$O$41),"")</f>
        <v/>
      </c>
      <c r="X51" s="48" t="str">
        <f>IF(AND('Mapa final'!$Y$42="Muy Baja",'Mapa final'!$AA$42="Moderado"),CONCATENATE("R6C",'Mapa final'!$O$42),"")</f>
        <v/>
      </c>
      <c r="Y51" s="48" t="str">
        <f>IF(AND('Mapa final'!$Y$43="Muy Baja",'Mapa final'!$AA$43="Moderado"),CONCATENATE("R6C",'Mapa final'!$O$43),"")</f>
        <v/>
      </c>
      <c r="Z51" s="48" t="str">
        <f>IF(AND('Mapa final'!$Y$44="Muy Baja",'Mapa final'!$AA$44="Moderado"),CONCATENATE("R6C",'Mapa final'!$O$44),"")</f>
        <v/>
      </c>
      <c r="AA51" s="49" t="str">
        <f>IF(AND('Mapa final'!$Y$45="Muy Baja",'Mapa final'!$AA$45="Moderado"),CONCATENATE("R6C",'Mapa final'!$O$45),"")</f>
        <v/>
      </c>
      <c r="AB51" s="32" t="str">
        <f>IF(AND('Mapa final'!$Y$40="Muy Baja",'Mapa final'!$AA$40="Mayor"),CONCATENATE("R6C",'Mapa final'!$O$40),"")</f>
        <v/>
      </c>
      <c r="AC51" s="33" t="str">
        <f>IF(AND('Mapa final'!$Y$41="Muy Baja",'Mapa final'!$AA$41="Mayor"),CONCATENATE("R6C",'Mapa final'!$O$41),"")</f>
        <v/>
      </c>
      <c r="AD51" s="33" t="str">
        <f>IF(AND('Mapa final'!$Y$42="Muy Baja",'Mapa final'!$AA$42="Mayor"),CONCATENATE("R6C",'Mapa final'!$O$42),"")</f>
        <v/>
      </c>
      <c r="AE51" s="33" t="str">
        <f>IF(AND('Mapa final'!$Y$43="Muy Baja",'Mapa final'!$AA$43="Mayor"),CONCATENATE("R6C",'Mapa final'!$O$43),"")</f>
        <v/>
      </c>
      <c r="AF51" s="33" t="str">
        <f>IF(AND('Mapa final'!$Y$44="Muy Baja",'Mapa final'!$AA$44="Mayor"),CONCATENATE("R6C",'Mapa final'!$O$44),"")</f>
        <v/>
      </c>
      <c r="AG51" s="34" t="str">
        <f>IF(AND('Mapa final'!$Y$45="Muy Baja",'Mapa final'!$AA$45="Mayor"),CONCATENATE("R6C",'Mapa final'!$O$45),"")</f>
        <v/>
      </c>
      <c r="AH51" s="35" t="str">
        <f>IF(AND('Mapa final'!$Y$40="Muy Baja",'Mapa final'!$AA$40="Catastrófico"),CONCATENATE("R6C",'Mapa final'!$O$40),"")</f>
        <v/>
      </c>
      <c r="AI51" s="36" t="str">
        <f>IF(AND('Mapa final'!$Y$41="Muy Baja",'Mapa final'!$AA$41="Catastrófico"),CONCATENATE("R6C",'Mapa final'!$O$41),"")</f>
        <v/>
      </c>
      <c r="AJ51" s="36" t="str">
        <f>IF(AND('Mapa final'!$Y$42="Muy Baja",'Mapa final'!$AA$42="Catastrófico"),CONCATENATE("R6C",'Mapa final'!$O$42),"")</f>
        <v/>
      </c>
      <c r="AK51" s="36" t="str">
        <f>IF(AND('Mapa final'!$Y$43="Muy Baja",'Mapa final'!$AA$43="Catastrófico"),CONCATENATE("R6C",'Mapa final'!$O$43),"")</f>
        <v/>
      </c>
      <c r="AL51" s="36" t="str">
        <f>IF(AND('Mapa final'!$Y$44="Muy Baja",'Mapa final'!$AA$44="Catastrófico"),CONCATENATE("R6C",'Mapa final'!$O$44),"")</f>
        <v/>
      </c>
      <c r="AM51" s="37" t="str">
        <f>IF(AND('Mapa final'!$Y$45="Muy Baja",'Mapa final'!$AA$45="Catastrófico"),CONCATENATE("R6C",'Mapa final'!$O$45),"")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337"/>
      <c r="C52" s="242"/>
      <c r="D52" s="243"/>
      <c r="E52" s="254"/>
      <c r="F52" s="242"/>
      <c r="G52" s="242"/>
      <c r="H52" s="242"/>
      <c r="I52" s="243"/>
      <c r="J52" s="56" t="str">
        <f>IF(AND('Mapa final'!$Y$46="Muy Baja",'Mapa final'!$AA$46="Leve"),CONCATENATE("R7C",'Mapa final'!$O$46),"")</f>
        <v/>
      </c>
      <c r="K52" s="57" t="str">
        <f>IF(AND('Mapa final'!$Y$47="Muy Baja",'Mapa final'!$AA$47="Leve"),CONCATENATE("R7C",'Mapa final'!$O$47),"")</f>
        <v/>
      </c>
      <c r="L52" s="57" t="str">
        <f>IF(AND('Mapa final'!$Y$48="Muy Baja",'Mapa final'!$AA$48="Leve"),CONCATENATE("R7C",'Mapa final'!$O$48),"")</f>
        <v/>
      </c>
      <c r="M52" s="57" t="str">
        <f>IF(AND('Mapa final'!$Y$49="Muy Baja",'Mapa final'!$AA$49="Leve"),CONCATENATE("R7C",'Mapa final'!$O$49),"")</f>
        <v/>
      </c>
      <c r="N52" s="57" t="str">
        <f>IF(AND('Mapa final'!$Y$50="Muy Baja",'Mapa final'!$AA$50="Leve"),CONCATENATE("R7C",'Mapa final'!$O$50),"")</f>
        <v/>
      </c>
      <c r="O52" s="58" t="str">
        <f>IF(AND('Mapa final'!$Y$51="Muy Baja",'Mapa final'!$AA$51="Leve"),CONCATENATE("R7C",'Mapa final'!$O$51),"")</f>
        <v/>
      </c>
      <c r="P52" s="56" t="str">
        <f>IF(AND('Mapa final'!$Y$46="Muy Baja",'Mapa final'!$AA$46="Menor"),CONCATENATE("R7C",'Mapa final'!$O$46),"")</f>
        <v/>
      </c>
      <c r="Q52" s="57" t="str">
        <f>IF(AND('Mapa final'!$Y$47="Muy Baja",'Mapa final'!$AA$47="Menor"),CONCATENATE("R7C",'Mapa final'!$O$47),"")</f>
        <v/>
      </c>
      <c r="R52" s="57" t="str">
        <f>IF(AND('Mapa final'!$Y$48="Muy Baja",'Mapa final'!$AA$48="Menor"),CONCATENATE("R7C",'Mapa final'!$O$48),"")</f>
        <v/>
      </c>
      <c r="S52" s="57" t="str">
        <f>IF(AND('Mapa final'!$Y$49="Muy Baja",'Mapa final'!$AA$49="Menor"),CONCATENATE("R7C",'Mapa final'!$O$49),"")</f>
        <v/>
      </c>
      <c r="T52" s="57" t="str">
        <f>IF(AND('Mapa final'!$Y$50="Muy Baja",'Mapa final'!$AA$50="Menor"),CONCATENATE("R7C",'Mapa final'!$O$50),"")</f>
        <v/>
      </c>
      <c r="U52" s="58" t="str">
        <f>IF(AND('Mapa final'!$Y$51="Muy Baja",'Mapa final'!$AA$51="Menor"),CONCATENATE("R7C",'Mapa final'!$O$51),"")</f>
        <v/>
      </c>
      <c r="V52" s="47" t="str">
        <f>IF(AND('Mapa final'!$Y$46="Muy Baja",'Mapa final'!$AA$46="Moderado"),CONCATENATE("R7C",'Mapa final'!$O$46),"")</f>
        <v/>
      </c>
      <c r="W52" s="48" t="str">
        <f>IF(AND('Mapa final'!$Y$47="Muy Baja",'Mapa final'!$AA$47="Moderado"),CONCATENATE("R7C",'Mapa final'!$O$47),"")</f>
        <v/>
      </c>
      <c r="X52" s="48" t="str">
        <f>IF(AND('Mapa final'!$Y$48="Muy Baja",'Mapa final'!$AA$48="Moderado"),CONCATENATE("R7C",'Mapa final'!$O$48),"")</f>
        <v/>
      </c>
      <c r="Y52" s="48" t="str">
        <f>IF(AND('Mapa final'!$Y$49="Muy Baja",'Mapa final'!$AA$49="Moderado"),CONCATENATE("R7C",'Mapa final'!$O$49),"")</f>
        <v/>
      </c>
      <c r="Z52" s="48" t="str">
        <f>IF(AND('Mapa final'!$Y$50="Muy Baja",'Mapa final'!$AA$50="Moderado"),CONCATENATE("R7C",'Mapa final'!$O$50),"")</f>
        <v/>
      </c>
      <c r="AA52" s="49" t="str">
        <f>IF(AND('Mapa final'!$Y$51="Muy Baja",'Mapa final'!$AA$51="Moderado"),CONCATENATE("R7C",'Mapa final'!$O$51),"")</f>
        <v/>
      </c>
      <c r="AB52" s="32" t="str">
        <f>IF(AND('Mapa final'!$Y$46="Muy Baja",'Mapa final'!$AA$46="Mayor"),CONCATENATE("R7C",'Mapa final'!$O$46),"")</f>
        <v/>
      </c>
      <c r="AC52" s="33" t="str">
        <f>IF(AND('Mapa final'!$Y$47="Muy Baja",'Mapa final'!$AA$47="Mayor"),CONCATENATE("R7C",'Mapa final'!$O$47),"")</f>
        <v/>
      </c>
      <c r="AD52" s="33" t="str">
        <f>IF(AND('Mapa final'!$Y$48="Muy Baja",'Mapa final'!$AA$48="Mayor"),CONCATENATE("R7C",'Mapa final'!$O$48),"")</f>
        <v/>
      </c>
      <c r="AE52" s="33" t="str">
        <f>IF(AND('Mapa final'!$Y$49="Muy Baja",'Mapa final'!$AA$49="Mayor"),CONCATENATE("R7C",'Mapa final'!$O$49),"")</f>
        <v/>
      </c>
      <c r="AF52" s="33" t="str">
        <f>IF(AND('Mapa final'!$Y$50="Muy Baja",'Mapa final'!$AA$50="Mayor"),CONCATENATE("R7C",'Mapa final'!$O$50),"")</f>
        <v/>
      </c>
      <c r="AG52" s="34" t="str">
        <f>IF(AND('Mapa final'!$Y$51="Muy Baja",'Mapa final'!$AA$51="Mayor"),CONCATENATE("R7C",'Mapa final'!$O$51),"")</f>
        <v/>
      </c>
      <c r="AH52" s="35" t="str">
        <f>IF(AND('Mapa final'!$Y$46="Muy Baja",'Mapa final'!$AA$46="Catastrófico"),CONCATENATE("R7C",'Mapa final'!$O$46),"")</f>
        <v/>
      </c>
      <c r="AI52" s="36" t="str">
        <f>IF(AND('Mapa final'!$Y$47="Muy Baja",'Mapa final'!$AA$47="Catastrófico"),CONCATENATE("R7C",'Mapa final'!$O$47),"")</f>
        <v/>
      </c>
      <c r="AJ52" s="36" t="str">
        <f>IF(AND('Mapa final'!$Y$48="Muy Baja",'Mapa final'!$AA$48="Catastrófico"),CONCATENATE("R7C",'Mapa final'!$O$48),"")</f>
        <v/>
      </c>
      <c r="AK52" s="36" t="str">
        <f>IF(AND('Mapa final'!$Y$49="Muy Baja",'Mapa final'!$AA$49="Catastrófico"),CONCATENATE("R7C",'Mapa final'!$O$49),"")</f>
        <v/>
      </c>
      <c r="AL52" s="36" t="str">
        <f>IF(AND('Mapa final'!$Y$50="Muy Baja",'Mapa final'!$AA$50="Catastrófico"),CONCATENATE("R7C",'Mapa final'!$O$50),"")</f>
        <v/>
      </c>
      <c r="AM52" s="37" t="str">
        <f>IF(AND('Mapa final'!$Y$51="Muy Baja",'Mapa final'!$AA$51="Catastrófico"),CONCATENATE("R7C",'Mapa final'!$O$51),"")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337"/>
      <c r="C53" s="242"/>
      <c r="D53" s="243"/>
      <c r="E53" s="254"/>
      <c r="F53" s="242"/>
      <c r="G53" s="242"/>
      <c r="H53" s="242"/>
      <c r="I53" s="243"/>
      <c r="J53" s="56" t="str">
        <f>IF(AND('Mapa final'!$Y$52="Muy Baja",'Mapa final'!$AA$52="Leve"),CONCATENATE("R8C",'Mapa final'!$O$52),"")</f>
        <v/>
      </c>
      <c r="K53" s="57" t="str">
        <f>IF(AND('Mapa final'!$Y$53="Muy Baja",'Mapa final'!$AA$53="Leve"),CONCATENATE("R8C",'Mapa final'!$O$53),"")</f>
        <v/>
      </c>
      <c r="L53" s="57" t="str">
        <f>IF(AND('Mapa final'!$Y$54="Muy Baja",'Mapa final'!$AA$54="Leve"),CONCATENATE("R8C",'Mapa final'!$O$54),"")</f>
        <v/>
      </c>
      <c r="M53" s="57" t="str">
        <f>IF(AND('Mapa final'!$Y$55="Muy Baja",'Mapa final'!$AA$55="Leve"),CONCATENATE("R8C",'Mapa final'!$O$55),"")</f>
        <v/>
      </c>
      <c r="N53" s="57" t="str">
        <f>IF(AND('Mapa final'!$Y$56="Muy Baja",'Mapa final'!$AA$56="Leve"),CONCATENATE("R8C",'Mapa final'!$O$56),"")</f>
        <v/>
      </c>
      <c r="O53" s="58" t="str">
        <f>IF(AND('Mapa final'!$Y$57="Muy Baja",'Mapa final'!$AA$57="Leve"),CONCATENATE("R8C",'Mapa final'!$O$57),"")</f>
        <v/>
      </c>
      <c r="P53" s="56" t="str">
        <f>IF(AND('Mapa final'!$Y$52="Muy Baja",'Mapa final'!$AA$52="Menor"),CONCATENATE("R8C",'Mapa final'!$O$52),"")</f>
        <v/>
      </c>
      <c r="Q53" s="57" t="str">
        <f>IF(AND('Mapa final'!$Y$53="Muy Baja",'Mapa final'!$AA$53="Menor"),CONCATENATE("R8C",'Mapa final'!$O$53),"")</f>
        <v/>
      </c>
      <c r="R53" s="57" t="str">
        <f>IF(AND('Mapa final'!$Y$54="Muy Baja",'Mapa final'!$AA$54="Menor"),CONCATENATE("R8C",'Mapa final'!$O$54),"")</f>
        <v/>
      </c>
      <c r="S53" s="57" t="str">
        <f>IF(AND('Mapa final'!$Y$55="Muy Baja",'Mapa final'!$AA$55="Menor"),CONCATENATE("R8C",'Mapa final'!$O$55),"")</f>
        <v/>
      </c>
      <c r="T53" s="57" t="str">
        <f>IF(AND('Mapa final'!$Y$56="Muy Baja",'Mapa final'!$AA$56="Menor"),CONCATENATE("R8C",'Mapa final'!$O$56),"")</f>
        <v/>
      </c>
      <c r="U53" s="58" t="str">
        <f>IF(AND('Mapa final'!$Y$57="Muy Baja",'Mapa final'!$AA$57="Menor"),CONCATENATE("R8C",'Mapa final'!$O$57),"")</f>
        <v/>
      </c>
      <c r="V53" s="47" t="str">
        <f>IF(AND('Mapa final'!$Y$52="Muy Baja",'Mapa final'!$AA$52="Moderado"),CONCATENATE("R8C",'Mapa final'!$O$52),"")</f>
        <v/>
      </c>
      <c r="W53" s="48" t="str">
        <f>IF(AND('Mapa final'!$Y$53="Muy Baja",'Mapa final'!$AA$53="Moderado"),CONCATENATE("R8C",'Mapa final'!$O$53),"")</f>
        <v/>
      </c>
      <c r="X53" s="48" t="str">
        <f>IF(AND('Mapa final'!$Y$54="Muy Baja",'Mapa final'!$AA$54="Moderado"),CONCATENATE("R8C",'Mapa final'!$O$54),"")</f>
        <v/>
      </c>
      <c r="Y53" s="48" t="str">
        <f>IF(AND('Mapa final'!$Y$55="Muy Baja",'Mapa final'!$AA$55="Moderado"),CONCATENATE("R8C",'Mapa final'!$O$55),"")</f>
        <v/>
      </c>
      <c r="Z53" s="48" t="str">
        <f>IF(AND('Mapa final'!$Y$56="Muy Baja",'Mapa final'!$AA$56="Moderado"),CONCATENATE("R8C",'Mapa final'!$O$56),"")</f>
        <v/>
      </c>
      <c r="AA53" s="49" t="str">
        <f>IF(AND('Mapa final'!$Y$57="Muy Baja",'Mapa final'!$AA$57="Moderado"),CONCATENATE("R8C",'Mapa final'!$O$57),"")</f>
        <v/>
      </c>
      <c r="AB53" s="32" t="str">
        <f>IF(AND('Mapa final'!$Y$52="Muy Baja",'Mapa final'!$AA$52="Mayor"),CONCATENATE("R8C",'Mapa final'!$O$52),"")</f>
        <v/>
      </c>
      <c r="AC53" s="33" t="str">
        <f>IF(AND('Mapa final'!$Y$53="Muy Baja",'Mapa final'!$AA$53="Mayor"),CONCATENATE("R8C",'Mapa final'!$O$53),"")</f>
        <v/>
      </c>
      <c r="AD53" s="33" t="str">
        <f>IF(AND('Mapa final'!$Y$54="Muy Baja",'Mapa final'!$AA$54="Mayor"),CONCATENATE("R8C",'Mapa final'!$O$54),"")</f>
        <v/>
      </c>
      <c r="AE53" s="33" t="str">
        <f>IF(AND('Mapa final'!$Y$55="Muy Baja",'Mapa final'!$AA$55="Mayor"),CONCATENATE("R8C",'Mapa final'!$O$55),"")</f>
        <v/>
      </c>
      <c r="AF53" s="33" t="str">
        <f>IF(AND('Mapa final'!$Y$56="Muy Baja",'Mapa final'!$AA$56="Mayor"),CONCATENATE("R8C",'Mapa final'!$O$56),"")</f>
        <v/>
      </c>
      <c r="AG53" s="34" t="str">
        <f>IF(AND('Mapa final'!$Y$57="Muy Baja",'Mapa final'!$AA$57="Mayor"),CONCATENATE("R8C",'Mapa final'!$O$57),"")</f>
        <v/>
      </c>
      <c r="AH53" s="35" t="str">
        <f>IF(AND('Mapa final'!$Y$52="Muy Baja",'Mapa final'!$AA$52="Catastrófico"),CONCATENATE("R8C",'Mapa final'!$O$52),"")</f>
        <v/>
      </c>
      <c r="AI53" s="36" t="str">
        <f>IF(AND('Mapa final'!$Y$53="Muy Baja",'Mapa final'!$AA$53="Catastrófico"),CONCATENATE("R8C",'Mapa final'!$O$53),"")</f>
        <v/>
      </c>
      <c r="AJ53" s="36" t="str">
        <f>IF(AND('Mapa final'!$Y$54="Muy Baja",'Mapa final'!$AA$54="Catastrófico"),CONCATENATE("R8C",'Mapa final'!$O$54),"")</f>
        <v/>
      </c>
      <c r="AK53" s="36" t="str">
        <f>IF(AND('Mapa final'!$Y$55="Muy Baja",'Mapa final'!$AA$55="Catastrófico"),CONCATENATE("R8C",'Mapa final'!$O$55),"")</f>
        <v/>
      </c>
      <c r="AL53" s="36" t="str">
        <f>IF(AND('Mapa final'!$Y$56="Muy Baja",'Mapa final'!$AA$56="Catastrófico"),CONCATENATE("R8C",'Mapa final'!$O$56),"")</f>
        <v/>
      </c>
      <c r="AM53" s="37" t="str">
        <f>IF(AND('Mapa final'!$Y$57="Muy Baja",'Mapa final'!$AA$57="Catastrófico"),CONCATENATE("R8C",'Mapa final'!$O$57),"")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337"/>
      <c r="C54" s="242"/>
      <c r="D54" s="243"/>
      <c r="E54" s="254"/>
      <c r="F54" s="242"/>
      <c r="G54" s="242"/>
      <c r="H54" s="242"/>
      <c r="I54" s="243"/>
      <c r="J54" s="56" t="str">
        <f>IF(AND('Mapa final'!$Y$58="Muy Baja",'Mapa final'!$AA$58="Leve"),CONCATENATE("R9C",'Mapa final'!$O$58),"")</f>
        <v/>
      </c>
      <c r="K54" s="57" t="str">
        <f>IF(AND('Mapa final'!$Y$59="Muy Baja",'Mapa final'!$AA$59="Leve"),CONCATENATE("R9C",'Mapa final'!$O$59),"")</f>
        <v/>
      </c>
      <c r="L54" s="57" t="str">
        <f>IF(AND('Mapa final'!$Y$60="Muy Baja",'Mapa final'!$AA$60="Leve"),CONCATENATE("R9C",'Mapa final'!$O$60),"")</f>
        <v/>
      </c>
      <c r="M54" s="57" t="str">
        <f>IF(AND('Mapa final'!$Y$61="Muy Baja",'Mapa final'!$AA$61="Leve"),CONCATENATE("R9C",'Mapa final'!$O$61),"")</f>
        <v/>
      </c>
      <c r="N54" s="57" t="str">
        <f>IF(AND('Mapa final'!$Y$62="Muy Baja",'Mapa final'!$AA$62="Leve"),CONCATENATE("R9C",'Mapa final'!$O$62),"")</f>
        <v/>
      </c>
      <c r="O54" s="58" t="str">
        <f>IF(AND('Mapa final'!$Y$63="Muy Baja",'Mapa final'!$AA$63="Leve"),CONCATENATE("R9C",'Mapa final'!$O$63),"")</f>
        <v/>
      </c>
      <c r="P54" s="56" t="str">
        <f>IF(AND('Mapa final'!$Y$58="Muy Baja",'Mapa final'!$AA$58="Menor"),CONCATENATE("R9C",'Mapa final'!$O$58),"")</f>
        <v/>
      </c>
      <c r="Q54" s="57" t="str">
        <f>IF(AND('Mapa final'!$Y$59="Muy Baja",'Mapa final'!$AA$59="Menor"),CONCATENATE("R9C",'Mapa final'!$O$59),"")</f>
        <v/>
      </c>
      <c r="R54" s="57" t="str">
        <f>IF(AND('Mapa final'!$Y$60="Muy Baja",'Mapa final'!$AA$60="Menor"),CONCATENATE("R9C",'Mapa final'!$O$60),"")</f>
        <v/>
      </c>
      <c r="S54" s="57" t="str">
        <f>IF(AND('Mapa final'!$Y$61="Muy Baja",'Mapa final'!$AA$61="Menor"),CONCATENATE("R9C",'Mapa final'!$O$61),"")</f>
        <v/>
      </c>
      <c r="T54" s="57" t="str">
        <f>IF(AND('Mapa final'!$Y$62="Muy Baja",'Mapa final'!$AA$62="Menor"),CONCATENATE("R9C",'Mapa final'!$O$62),"")</f>
        <v/>
      </c>
      <c r="U54" s="58" t="str">
        <f>IF(AND('Mapa final'!$Y$63="Muy Baja",'Mapa final'!$AA$63="Menor"),CONCATENATE("R9C",'Mapa final'!$O$63),"")</f>
        <v/>
      </c>
      <c r="V54" s="47" t="str">
        <f>IF(AND('Mapa final'!$Y$58="Muy Baja",'Mapa final'!$AA$58="Moderado"),CONCATENATE("R9C",'Mapa final'!$O$58),"")</f>
        <v/>
      </c>
      <c r="W54" s="48" t="str">
        <f>IF(AND('Mapa final'!$Y$59="Muy Baja",'Mapa final'!$AA$59="Moderado"),CONCATENATE("R9C",'Mapa final'!$O$59),"")</f>
        <v/>
      </c>
      <c r="X54" s="48" t="str">
        <f>IF(AND('Mapa final'!$Y$60="Muy Baja",'Mapa final'!$AA$60="Moderado"),CONCATENATE("R9C",'Mapa final'!$O$60),"")</f>
        <v/>
      </c>
      <c r="Y54" s="48" t="str">
        <f>IF(AND('Mapa final'!$Y$61="Muy Baja",'Mapa final'!$AA$61="Moderado"),CONCATENATE("R9C",'Mapa final'!$O$61),"")</f>
        <v/>
      </c>
      <c r="Z54" s="48" t="str">
        <f>IF(AND('Mapa final'!$Y$62="Muy Baja",'Mapa final'!$AA$62="Moderado"),CONCATENATE("R9C",'Mapa final'!$O$62),"")</f>
        <v/>
      </c>
      <c r="AA54" s="49" t="str">
        <f>IF(AND('Mapa final'!$Y$63="Muy Baja",'Mapa final'!$AA$63="Moderado"),CONCATENATE("R9C",'Mapa final'!$O$63),"")</f>
        <v/>
      </c>
      <c r="AB54" s="32" t="str">
        <f>IF(AND('Mapa final'!$Y$58="Muy Baja",'Mapa final'!$AA$58="Mayor"),CONCATENATE("R9C",'Mapa final'!$O$58),"")</f>
        <v/>
      </c>
      <c r="AC54" s="33" t="str">
        <f>IF(AND('Mapa final'!$Y$59="Muy Baja",'Mapa final'!$AA$59="Mayor"),CONCATENATE("R9C",'Mapa final'!$O$59),"")</f>
        <v/>
      </c>
      <c r="AD54" s="33" t="str">
        <f>IF(AND('Mapa final'!$Y$60="Muy Baja",'Mapa final'!$AA$60="Mayor"),CONCATENATE("R9C",'Mapa final'!$O$60),"")</f>
        <v/>
      </c>
      <c r="AE54" s="33" t="str">
        <f>IF(AND('Mapa final'!$Y$61="Muy Baja",'Mapa final'!$AA$61="Mayor"),CONCATENATE("R9C",'Mapa final'!$O$61),"")</f>
        <v/>
      </c>
      <c r="AF54" s="33" t="str">
        <f>IF(AND('Mapa final'!$Y$62="Muy Baja",'Mapa final'!$AA$62="Mayor"),CONCATENATE("R9C",'Mapa final'!$O$62),"")</f>
        <v/>
      </c>
      <c r="AG54" s="34" t="str">
        <f>IF(AND('Mapa final'!$Y$63="Muy Baja",'Mapa final'!$AA$63="Mayor"),CONCATENATE("R9C",'Mapa final'!$O$63),"")</f>
        <v/>
      </c>
      <c r="AH54" s="35" t="str">
        <f>IF(AND('Mapa final'!$Y$58="Muy Baja",'Mapa final'!$AA$58="Catastrófico"),CONCATENATE("R9C",'Mapa final'!$O$58),"")</f>
        <v/>
      </c>
      <c r="AI54" s="36" t="str">
        <f>IF(AND('Mapa final'!$Y$59="Muy Baja",'Mapa final'!$AA$59="Catastrófico"),CONCATENATE("R9C",'Mapa final'!$O$59),"")</f>
        <v/>
      </c>
      <c r="AJ54" s="36" t="str">
        <f>IF(AND('Mapa final'!$Y$60="Muy Baja",'Mapa final'!$AA$60="Catastrófico"),CONCATENATE("R9C",'Mapa final'!$O$60),"")</f>
        <v/>
      </c>
      <c r="AK54" s="36" t="str">
        <f>IF(AND('Mapa final'!$Y$61="Muy Baja",'Mapa final'!$AA$61="Catastrófico"),CONCATENATE("R9C",'Mapa final'!$O$61),"")</f>
        <v/>
      </c>
      <c r="AL54" s="36" t="str">
        <f>IF(AND('Mapa final'!$Y$62="Muy Baja",'Mapa final'!$AA$62="Catastrófico"),CONCATENATE("R9C",'Mapa final'!$O$62),"")</f>
        <v/>
      </c>
      <c r="AM54" s="37" t="str">
        <f>IF(AND('Mapa final'!$Y$63="Muy Baja",'Mapa final'!$AA$63="Catastrófico"),CONCATENATE("R9C",'Mapa final'!$O$63),"")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294"/>
      <c r="C55" s="339"/>
      <c r="D55" s="295"/>
      <c r="E55" s="306"/>
      <c r="F55" s="330"/>
      <c r="G55" s="330"/>
      <c r="H55" s="330"/>
      <c r="I55" s="309"/>
      <c r="J55" s="59" t="str">
        <f>IF(AND('Mapa final'!$Y$64="Muy Baja",'Mapa final'!$AA$64="Leve"),CONCATENATE("R10C",'Mapa final'!$O$64),"")</f>
        <v/>
      </c>
      <c r="K55" s="60" t="str">
        <f>IF(AND('Mapa final'!$Y$65="Muy Baja",'Mapa final'!$AA$65="Leve"),CONCATENATE("R10C",'Mapa final'!$O$65),"")</f>
        <v/>
      </c>
      <c r="L55" s="60" t="str">
        <f>IF(AND('Mapa final'!$Y$66="Muy Baja",'Mapa final'!$AA$66="Leve"),CONCATENATE("R10C",'Mapa final'!$O$66),"")</f>
        <v/>
      </c>
      <c r="M55" s="60" t="str">
        <f>IF(AND('Mapa final'!$Y$67="Muy Baja",'Mapa final'!$AA$67="Leve"),CONCATENATE("R10C",'Mapa final'!$O$67),"")</f>
        <v/>
      </c>
      <c r="N55" s="60" t="str">
        <f>IF(AND('Mapa final'!$Y$68="Muy Baja",'Mapa final'!$AA$68="Leve"),CONCATENATE("R10C",'Mapa final'!$O$68),"")</f>
        <v/>
      </c>
      <c r="O55" s="61" t="str">
        <f>IF(AND('Mapa final'!$Y$69="Muy Baja",'Mapa final'!$AA$69="Leve"),CONCATENATE("R10C",'Mapa final'!$O$69),"")</f>
        <v/>
      </c>
      <c r="P55" s="59" t="str">
        <f>IF(AND('Mapa final'!$Y$64="Muy Baja",'Mapa final'!$AA$64="Menor"),CONCATENATE("R10C",'Mapa final'!$O$64),"")</f>
        <v/>
      </c>
      <c r="Q55" s="60" t="str">
        <f>IF(AND('Mapa final'!$Y$65="Muy Baja",'Mapa final'!$AA$65="Menor"),CONCATENATE("R10C",'Mapa final'!$O$65),"")</f>
        <v/>
      </c>
      <c r="R55" s="60" t="str">
        <f>IF(AND('Mapa final'!$Y$66="Muy Baja",'Mapa final'!$AA$66="Menor"),CONCATENATE("R10C",'Mapa final'!$O$66),"")</f>
        <v/>
      </c>
      <c r="S55" s="60" t="str">
        <f>IF(AND('Mapa final'!$Y$67="Muy Baja",'Mapa final'!$AA$67="Menor"),CONCATENATE("R10C",'Mapa final'!$O$67),"")</f>
        <v/>
      </c>
      <c r="T55" s="60" t="str">
        <f>IF(AND('Mapa final'!$Y$68="Muy Baja",'Mapa final'!$AA$68="Menor"),CONCATENATE("R10C",'Mapa final'!$O$68),"")</f>
        <v/>
      </c>
      <c r="U55" s="61" t="str">
        <f>IF(AND('Mapa final'!$Y$69="Muy Baja",'Mapa final'!$AA$69="Menor"),CONCATENATE("R10C",'Mapa final'!$O$69),"")</f>
        <v/>
      </c>
      <c r="V55" s="50" t="str">
        <f>IF(AND('Mapa final'!$Y$64="Muy Baja",'Mapa final'!$AA$64="Moderado"),CONCATENATE("R10C",'Mapa final'!$O$64),"")</f>
        <v/>
      </c>
      <c r="W55" s="51" t="str">
        <f>IF(AND('Mapa final'!$Y$65="Muy Baja",'Mapa final'!$AA$65="Moderado"),CONCATENATE("R10C",'Mapa final'!$O$65),"")</f>
        <v/>
      </c>
      <c r="X55" s="51" t="str">
        <f>IF(AND('Mapa final'!$Y$66="Muy Baja",'Mapa final'!$AA$66="Moderado"),CONCATENATE("R10C",'Mapa final'!$O$66),"")</f>
        <v/>
      </c>
      <c r="Y55" s="51" t="str">
        <f>IF(AND('Mapa final'!$Y$67="Muy Baja",'Mapa final'!$AA$67="Moderado"),CONCATENATE("R10C",'Mapa final'!$O$67),"")</f>
        <v/>
      </c>
      <c r="Z55" s="51" t="str">
        <f>IF(AND('Mapa final'!$Y$68="Muy Baja",'Mapa final'!$AA$68="Moderado"),CONCATENATE("R10C",'Mapa final'!$O$68),"")</f>
        <v/>
      </c>
      <c r="AA55" s="52" t="str">
        <f>IF(AND('Mapa final'!$Y$69="Muy Baja",'Mapa final'!$AA$69="Moderado"),CONCATENATE("R10C",'Mapa final'!$O$69),"")</f>
        <v/>
      </c>
      <c r="AB55" s="38" t="str">
        <f>IF(AND('Mapa final'!$Y$64="Muy Baja",'Mapa final'!$AA$64="Mayor"),CONCATENATE("R10C",'Mapa final'!$O$64),"")</f>
        <v/>
      </c>
      <c r="AC55" s="39" t="str">
        <f>IF(AND('Mapa final'!$Y$65="Muy Baja",'Mapa final'!$AA$65="Mayor"),CONCATENATE("R10C",'Mapa final'!$O$65),"")</f>
        <v/>
      </c>
      <c r="AD55" s="39" t="str">
        <f>IF(AND('Mapa final'!$Y$66="Muy Baja",'Mapa final'!$AA$66="Mayor"),CONCATENATE("R10C",'Mapa final'!$O$66),"")</f>
        <v/>
      </c>
      <c r="AE55" s="39" t="str">
        <f>IF(AND('Mapa final'!$Y$67="Muy Baja",'Mapa final'!$AA$67="Mayor"),CONCATENATE("R10C",'Mapa final'!$O$67),"")</f>
        <v/>
      </c>
      <c r="AF55" s="39" t="str">
        <f>IF(AND('Mapa final'!$Y$68="Muy Baja",'Mapa final'!$AA$68="Mayor"),CONCATENATE("R10C",'Mapa final'!$O$68),"")</f>
        <v/>
      </c>
      <c r="AG55" s="40" t="str">
        <f>IF(AND('Mapa final'!$Y$69="Muy Baja",'Mapa final'!$AA$69="Mayor"),CONCATENATE("R10C",'Mapa final'!$O$69),"")</f>
        <v/>
      </c>
      <c r="AH55" s="41" t="str">
        <f>IF(AND('Mapa final'!$Y$64="Muy Baja",'Mapa final'!$AA$64="Catastrófico"),CONCATENATE("R10C",'Mapa final'!$O$64),"")</f>
        <v/>
      </c>
      <c r="AI55" s="42" t="str">
        <f>IF(AND('Mapa final'!$Y$65="Muy Baja",'Mapa final'!$AA$65="Catastrófico"),CONCATENATE("R10C",'Mapa final'!$O$65),"")</f>
        <v/>
      </c>
      <c r="AJ55" s="42" t="str">
        <f>IF(AND('Mapa final'!$Y$66="Muy Baja",'Mapa final'!$AA$66="Catastrófico"),CONCATENATE("R10C",'Mapa final'!$O$66),"")</f>
        <v/>
      </c>
      <c r="AK55" s="42" t="str">
        <f>IF(AND('Mapa final'!$Y$67="Muy Baja",'Mapa final'!$AA$67="Catastrófico"),CONCATENATE("R10C",'Mapa final'!$O$67),"")</f>
        <v/>
      </c>
      <c r="AL55" s="42" t="str">
        <f>IF(AND('Mapa final'!$Y$68="Muy Baja",'Mapa final'!$AA$68="Catastrófico"),CONCATENATE("R10C",'Mapa final'!$O$68),"")</f>
        <v/>
      </c>
      <c r="AM55" s="43" t="str">
        <f>IF(AND('Mapa final'!$Y$69="Muy Baja",'Mapa final'!$AA$69="Catastrófico"),CONCATENATE("R10C",'Mapa final'!$O$69),"")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345" t="s">
        <v>103</v>
      </c>
      <c r="K56" s="329"/>
      <c r="L56" s="329"/>
      <c r="M56" s="329"/>
      <c r="N56" s="329"/>
      <c r="O56" s="311"/>
      <c r="P56" s="345" t="s">
        <v>104</v>
      </c>
      <c r="Q56" s="329"/>
      <c r="R56" s="329"/>
      <c r="S56" s="329"/>
      <c r="T56" s="329"/>
      <c r="U56" s="311"/>
      <c r="V56" s="345" t="s">
        <v>105</v>
      </c>
      <c r="W56" s="329"/>
      <c r="X56" s="329"/>
      <c r="Y56" s="329"/>
      <c r="Z56" s="329"/>
      <c r="AA56" s="311"/>
      <c r="AB56" s="345" t="s">
        <v>106</v>
      </c>
      <c r="AC56" s="329"/>
      <c r="AD56" s="329"/>
      <c r="AE56" s="329"/>
      <c r="AF56" s="329"/>
      <c r="AG56" s="311"/>
      <c r="AH56" s="345" t="s">
        <v>107</v>
      </c>
      <c r="AI56" s="329"/>
      <c r="AJ56" s="329"/>
      <c r="AK56" s="329"/>
      <c r="AL56" s="329"/>
      <c r="AM56" s="31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54"/>
      <c r="K57" s="242"/>
      <c r="L57" s="242"/>
      <c r="M57" s="242"/>
      <c r="N57" s="242"/>
      <c r="O57" s="243"/>
      <c r="P57" s="254"/>
      <c r="Q57" s="242"/>
      <c r="R57" s="242"/>
      <c r="S57" s="242"/>
      <c r="T57" s="242"/>
      <c r="U57" s="243"/>
      <c r="V57" s="254"/>
      <c r="W57" s="242"/>
      <c r="X57" s="242"/>
      <c r="Y57" s="242"/>
      <c r="Z57" s="242"/>
      <c r="AA57" s="243"/>
      <c r="AB57" s="254"/>
      <c r="AC57" s="242"/>
      <c r="AD57" s="242"/>
      <c r="AE57" s="242"/>
      <c r="AF57" s="242"/>
      <c r="AG57" s="243"/>
      <c r="AH57" s="254"/>
      <c r="AI57" s="242"/>
      <c r="AJ57" s="242"/>
      <c r="AK57" s="242"/>
      <c r="AL57" s="242"/>
      <c r="AM57" s="243"/>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54"/>
      <c r="K58" s="242"/>
      <c r="L58" s="242"/>
      <c r="M58" s="242"/>
      <c r="N58" s="242"/>
      <c r="O58" s="243"/>
      <c r="P58" s="254"/>
      <c r="Q58" s="242"/>
      <c r="R58" s="242"/>
      <c r="S58" s="242"/>
      <c r="T58" s="242"/>
      <c r="U58" s="243"/>
      <c r="V58" s="254"/>
      <c r="W58" s="242"/>
      <c r="X58" s="242"/>
      <c r="Y58" s="242"/>
      <c r="Z58" s="242"/>
      <c r="AA58" s="243"/>
      <c r="AB58" s="254"/>
      <c r="AC58" s="242"/>
      <c r="AD58" s="242"/>
      <c r="AE58" s="242"/>
      <c r="AF58" s="242"/>
      <c r="AG58" s="243"/>
      <c r="AH58" s="254"/>
      <c r="AI58" s="242"/>
      <c r="AJ58" s="242"/>
      <c r="AK58" s="242"/>
      <c r="AL58" s="242"/>
      <c r="AM58" s="243"/>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54"/>
      <c r="K59" s="242"/>
      <c r="L59" s="242"/>
      <c r="M59" s="242"/>
      <c r="N59" s="242"/>
      <c r="O59" s="243"/>
      <c r="P59" s="254"/>
      <c r="Q59" s="242"/>
      <c r="R59" s="242"/>
      <c r="S59" s="242"/>
      <c r="T59" s="242"/>
      <c r="U59" s="243"/>
      <c r="V59" s="254"/>
      <c r="W59" s="242"/>
      <c r="X59" s="242"/>
      <c r="Y59" s="242"/>
      <c r="Z59" s="242"/>
      <c r="AA59" s="243"/>
      <c r="AB59" s="254"/>
      <c r="AC59" s="242"/>
      <c r="AD59" s="242"/>
      <c r="AE59" s="242"/>
      <c r="AF59" s="242"/>
      <c r="AG59" s="243"/>
      <c r="AH59" s="254"/>
      <c r="AI59" s="242"/>
      <c r="AJ59" s="242"/>
      <c r="AK59" s="242"/>
      <c r="AL59" s="242"/>
      <c r="AM59" s="243"/>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54"/>
      <c r="K60" s="242"/>
      <c r="L60" s="242"/>
      <c r="M60" s="242"/>
      <c r="N60" s="242"/>
      <c r="O60" s="243"/>
      <c r="P60" s="254"/>
      <c r="Q60" s="242"/>
      <c r="R60" s="242"/>
      <c r="S60" s="242"/>
      <c r="T60" s="242"/>
      <c r="U60" s="243"/>
      <c r="V60" s="254"/>
      <c r="W60" s="242"/>
      <c r="X60" s="242"/>
      <c r="Y60" s="242"/>
      <c r="Z60" s="242"/>
      <c r="AA60" s="243"/>
      <c r="AB60" s="254"/>
      <c r="AC60" s="242"/>
      <c r="AD60" s="242"/>
      <c r="AE60" s="242"/>
      <c r="AF60" s="242"/>
      <c r="AG60" s="243"/>
      <c r="AH60" s="254"/>
      <c r="AI60" s="242"/>
      <c r="AJ60" s="242"/>
      <c r="AK60" s="242"/>
      <c r="AL60" s="242"/>
      <c r="AM60" s="243"/>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06"/>
      <c r="K61" s="330"/>
      <c r="L61" s="330"/>
      <c r="M61" s="330"/>
      <c r="N61" s="330"/>
      <c r="O61" s="309"/>
      <c r="P61" s="306"/>
      <c r="Q61" s="330"/>
      <c r="R61" s="330"/>
      <c r="S61" s="330"/>
      <c r="T61" s="330"/>
      <c r="U61" s="309"/>
      <c r="V61" s="306"/>
      <c r="W61" s="330"/>
      <c r="X61" s="330"/>
      <c r="Y61" s="330"/>
      <c r="Z61" s="330"/>
      <c r="AA61" s="309"/>
      <c r="AB61" s="306"/>
      <c r="AC61" s="330"/>
      <c r="AD61" s="330"/>
      <c r="AE61" s="330"/>
      <c r="AF61" s="330"/>
      <c r="AG61" s="309"/>
      <c r="AH61" s="306"/>
      <c r="AI61" s="330"/>
      <c r="AJ61" s="330"/>
      <c r="AK61" s="330"/>
      <c r="AL61" s="330"/>
      <c r="AM61" s="309"/>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1"/>
      <c r="AV63" s="1"/>
      <c r="AW63" s="1"/>
      <c r="AX63" s="1"/>
      <c r="AY63" s="1"/>
      <c r="AZ63" s="1"/>
      <c r="BA63" s="1"/>
      <c r="BB63" s="1"/>
      <c r="BC63" s="1"/>
      <c r="BD63" s="1"/>
      <c r="BE63" s="1"/>
      <c r="BF63" s="1"/>
      <c r="BG63" s="1"/>
      <c r="BH63" s="1"/>
    </row>
    <row r="64" spans="1:61" ht="15" customHeight="1" x14ac:dyDescent="0.3">
      <c r="A64" s="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topLeftCell="A31" workbookViewId="0">
      <selection activeCell="C54" sqref="C54"/>
    </sheetView>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4" ht="23.4" x14ac:dyDescent="0.3">
      <c r="A1" s="1"/>
      <c r="B1" s="347" t="s">
        <v>109</v>
      </c>
      <c r="C1" s="242"/>
      <c r="D1" s="242"/>
      <c r="E1" s="1"/>
      <c r="F1" s="1"/>
      <c r="G1" s="1"/>
      <c r="H1" s="1"/>
      <c r="I1" s="1"/>
      <c r="J1" s="1"/>
      <c r="K1" s="1"/>
      <c r="L1" s="1"/>
      <c r="M1" s="1"/>
      <c r="N1" s="1"/>
      <c r="O1" s="1"/>
      <c r="P1" s="1"/>
      <c r="Q1" s="1"/>
      <c r="R1" s="1"/>
      <c r="S1" s="1"/>
      <c r="T1" s="1"/>
      <c r="U1" s="1"/>
      <c r="V1" s="1"/>
      <c r="W1" s="1"/>
      <c r="X1" s="1"/>
    </row>
    <row r="2" spans="1:24" ht="14.4" x14ac:dyDescent="0.3">
      <c r="A2" s="1"/>
      <c r="B2" s="1"/>
      <c r="C2" s="1"/>
      <c r="D2" s="1"/>
      <c r="E2" s="1"/>
      <c r="F2" s="1"/>
      <c r="G2" s="1"/>
      <c r="H2" s="1"/>
      <c r="I2" s="1"/>
      <c r="J2" s="1"/>
      <c r="K2" s="1"/>
      <c r="L2" s="1"/>
      <c r="M2" s="1"/>
      <c r="N2" s="1"/>
      <c r="O2" s="1"/>
      <c r="P2" s="1"/>
      <c r="Q2" s="1"/>
      <c r="R2" s="1"/>
      <c r="S2" s="1"/>
      <c r="T2" s="1"/>
      <c r="U2" s="1"/>
      <c r="V2" s="1"/>
      <c r="W2" s="1"/>
      <c r="X2" s="1"/>
    </row>
    <row r="3" spans="1:24" ht="25.2" x14ac:dyDescent="0.3">
      <c r="A3" s="1"/>
      <c r="B3" s="63"/>
      <c r="C3" s="64" t="s">
        <v>110</v>
      </c>
      <c r="D3" s="64" t="s">
        <v>93</v>
      </c>
      <c r="E3" s="1"/>
      <c r="F3" s="1"/>
      <c r="G3" s="1"/>
      <c r="H3" s="1"/>
      <c r="I3" s="1"/>
      <c r="J3" s="1"/>
      <c r="K3" s="1"/>
      <c r="L3" s="1"/>
      <c r="M3" s="1"/>
      <c r="N3" s="1"/>
      <c r="O3" s="1"/>
      <c r="P3" s="1"/>
      <c r="Q3" s="1"/>
      <c r="R3" s="1"/>
      <c r="S3" s="1"/>
      <c r="T3" s="1"/>
      <c r="U3" s="1"/>
      <c r="V3" s="1"/>
      <c r="W3" s="1"/>
      <c r="X3" s="1"/>
    </row>
    <row r="4" spans="1:24" ht="50.4" x14ac:dyDescent="0.3">
      <c r="A4" s="1"/>
      <c r="B4" s="65" t="s">
        <v>111</v>
      </c>
      <c r="C4" s="66" t="s">
        <v>112</v>
      </c>
      <c r="D4" s="67">
        <v>0.2</v>
      </c>
      <c r="E4" s="1"/>
      <c r="F4" s="1"/>
      <c r="G4" s="1"/>
      <c r="H4" s="1"/>
      <c r="I4" s="1"/>
      <c r="J4" s="1"/>
      <c r="K4" s="1"/>
      <c r="L4" s="1"/>
      <c r="M4" s="1"/>
      <c r="N4" s="1"/>
      <c r="O4" s="1"/>
      <c r="P4" s="1"/>
      <c r="Q4" s="1"/>
      <c r="R4" s="1"/>
      <c r="S4" s="1"/>
      <c r="T4" s="1"/>
      <c r="U4" s="1"/>
      <c r="V4" s="1"/>
      <c r="W4" s="1"/>
      <c r="X4" s="1"/>
    </row>
    <row r="5" spans="1:24" ht="50.4" x14ac:dyDescent="0.3">
      <c r="A5" s="1"/>
      <c r="B5" s="68" t="s">
        <v>113</v>
      </c>
      <c r="C5" s="69" t="s">
        <v>114</v>
      </c>
      <c r="D5" s="70">
        <v>0.4</v>
      </c>
      <c r="E5" s="1"/>
      <c r="F5" s="1"/>
      <c r="G5" s="1"/>
      <c r="H5" s="1"/>
      <c r="I5" s="1"/>
      <c r="J5" s="1"/>
      <c r="K5" s="1"/>
      <c r="L5" s="1"/>
      <c r="M5" s="1"/>
      <c r="N5" s="1"/>
      <c r="O5" s="1"/>
      <c r="P5" s="1"/>
      <c r="Q5" s="1"/>
      <c r="R5" s="1"/>
      <c r="S5" s="1"/>
      <c r="T5" s="1"/>
      <c r="U5" s="1"/>
      <c r="V5" s="1"/>
      <c r="W5" s="1"/>
      <c r="X5" s="1"/>
    </row>
    <row r="6" spans="1:24" ht="50.4" x14ac:dyDescent="0.3">
      <c r="A6" s="1"/>
      <c r="B6" s="71" t="s">
        <v>115</v>
      </c>
      <c r="C6" s="69" t="s">
        <v>116</v>
      </c>
      <c r="D6" s="70">
        <v>0.6</v>
      </c>
      <c r="E6" s="1"/>
      <c r="F6" s="1"/>
      <c r="G6" s="1"/>
      <c r="H6" s="1"/>
      <c r="I6" s="1"/>
      <c r="J6" s="1"/>
      <c r="K6" s="1"/>
      <c r="L6" s="1"/>
      <c r="M6" s="1"/>
      <c r="N6" s="1"/>
      <c r="O6" s="1"/>
      <c r="P6" s="1"/>
      <c r="Q6" s="1"/>
      <c r="R6" s="1"/>
      <c r="S6" s="1"/>
      <c r="T6" s="1"/>
      <c r="U6" s="1"/>
      <c r="V6" s="1"/>
      <c r="W6" s="1"/>
      <c r="X6" s="1"/>
    </row>
    <row r="7" spans="1:24" ht="75.599999999999994" x14ac:dyDescent="0.3">
      <c r="A7" s="1"/>
      <c r="B7" s="72" t="s">
        <v>117</v>
      </c>
      <c r="C7" s="69" t="s">
        <v>118</v>
      </c>
      <c r="D7" s="70">
        <v>0.8</v>
      </c>
      <c r="E7" s="1"/>
      <c r="F7" s="1"/>
      <c r="G7" s="1"/>
      <c r="H7" s="1"/>
      <c r="I7" s="1"/>
      <c r="J7" s="1"/>
      <c r="K7" s="1"/>
      <c r="L7" s="1"/>
      <c r="M7" s="1"/>
      <c r="N7" s="1"/>
      <c r="O7" s="1"/>
      <c r="P7" s="1"/>
      <c r="Q7" s="1"/>
      <c r="R7" s="1"/>
      <c r="S7" s="1"/>
      <c r="T7" s="1"/>
      <c r="U7" s="1"/>
      <c r="V7" s="1"/>
      <c r="W7" s="1"/>
      <c r="X7" s="1"/>
    </row>
    <row r="8" spans="1:24" ht="50.4" x14ac:dyDescent="0.3">
      <c r="A8" s="1"/>
      <c r="B8" s="73" t="s">
        <v>119</v>
      </c>
      <c r="C8" s="69" t="s">
        <v>120</v>
      </c>
      <c r="D8" s="70">
        <v>1</v>
      </c>
      <c r="E8" s="1"/>
      <c r="F8" s="1"/>
      <c r="G8" s="1"/>
      <c r="H8" s="1"/>
      <c r="I8" s="1"/>
      <c r="J8" s="1"/>
      <c r="K8" s="1"/>
      <c r="L8" s="1"/>
      <c r="M8" s="1"/>
      <c r="N8" s="1"/>
      <c r="O8" s="1"/>
      <c r="P8" s="1"/>
      <c r="Q8" s="1"/>
      <c r="R8" s="1"/>
      <c r="S8" s="1"/>
      <c r="T8" s="1"/>
      <c r="U8" s="1"/>
      <c r="V8" s="1"/>
      <c r="W8" s="1"/>
      <c r="X8" s="1"/>
    </row>
    <row r="9" spans="1:24" ht="14.4" x14ac:dyDescent="0.3">
      <c r="A9" s="1"/>
      <c r="B9" s="1"/>
      <c r="C9" s="1"/>
      <c r="D9" s="1"/>
      <c r="E9" s="1"/>
      <c r="F9" s="1"/>
      <c r="G9" s="1"/>
      <c r="H9" s="1"/>
      <c r="I9" s="1"/>
      <c r="J9" s="1"/>
      <c r="K9" s="1"/>
      <c r="L9" s="1"/>
      <c r="M9" s="1"/>
      <c r="N9" s="1"/>
      <c r="O9" s="1"/>
      <c r="P9" s="1"/>
      <c r="Q9" s="1"/>
      <c r="R9" s="1"/>
      <c r="S9" s="1"/>
      <c r="T9" s="1"/>
      <c r="U9" s="1"/>
      <c r="V9" s="1"/>
      <c r="W9" s="1"/>
      <c r="X9" s="1"/>
    </row>
    <row r="10" spans="1:24" ht="14.4" x14ac:dyDescent="0.3">
      <c r="A10" s="1"/>
      <c r="B10" s="74"/>
      <c r="C10" s="1"/>
      <c r="D10" s="1"/>
      <c r="E10" s="1"/>
      <c r="F10" s="1"/>
      <c r="G10" s="1"/>
      <c r="H10" s="1"/>
      <c r="I10" s="1"/>
      <c r="J10" s="1"/>
      <c r="K10" s="1"/>
      <c r="L10" s="1"/>
      <c r="M10" s="1"/>
      <c r="N10" s="1"/>
      <c r="O10" s="1"/>
      <c r="P10" s="1"/>
      <c r="Q10" s="1"/>
      <c r="R10" s="1"/>
      <c r="S10" s="1"/>
      <c r="T10" s="1"/>
      <c r="U10" s="1"/>
      <c r="V10" s="1"/>
      <c r="W10" s="1"/>
      <c r="X10" s="1"/>
    </row>
    <row r="11" spans="1:24" ht="14.4" x14ac:dyDescent="0.3">
      <c r="A11" s="1"/>
      <c r="B11" s="1"/>
      <c r="C11" s="1"/>
      <c r="D11" s="1"/>
      <c r="E11" s="1"/>
      <c r="F11" s="1"/>
      <c r="G11" s="1"/>
      <c r="H11" s="1"/>
      <c r="I11" s="1"/>
      <c r="J11" s="1"/>
      <c r="K11" s="1"/>
      <c r="L11" s="1"/>
      <c r="M11" s="1"/>
      <c r="N11" s="1"/>
      <c r="O11" s="1"/>
      <c r="P11" s="1"/>
      <c r="Q11" s="1"/>
      <c r="R11" s="1"/>
      <c r="S11" s="1"/>
      <c r="T11" s="1"/>
      <c r="U11" s="1"/>
      <c r="V11" s="1"/>
      <c r="W11" s="1"/>
      <c r="X11" s="1"/>
    </row>
    <row r="12" spans="1:24" ht="14.4" x14ac:dyDescent="0.3">
      <c r="A12" s="1"/>
      <c r="B12" s="1"/>
      <c r="C12" s="1"/>
      <c r="D12" s="1"/>
      <c r="E12" s="1"/>
      <c r="F12" s="1"/>
      <c r="G12" s="1"/>
      <c r="H12" s="1"/>
      <c r="I12" s="1"/>
      <c r="J12" s="1"/>
      <c r="K12" s="1"/>
      <c r="L12" s="1"/>
      <c r="M12" s="1"/>
      <c r="N12" s="1"/>
      <c r="O12" s="1"/>
      <c r="P12" s="1"/>
      <c r="Q12" s="1"/>
      <c r="R12" s="1"/>
      <c r="S12" s="1"/>
      <c r="T12" s="1"/>
      <c r="U12" s="1"/>
      <c r="V12" s="1"/>
      <c r="W12" s="1"/>
      <c r="X12" s="1"/>
    </row>
    <row r="13" spans="1:24" ht="14.4" x14ac:dyDescent="0.3">
      <c r="A13" s="1"/>
      <c r="B13" s="1"/>
      <c r="C13" s="1"/>
      <c r="D13" s="1"/>
      <c r="E13" s="1"/>
      <c r="F13" s="1"/>
      <c r="G13" s="1"/>
      <c r="H13" s="1"/>
      <c r="I13" s="1"/>
      <c r="J13" s="1"/>
      <c r="K13" s="1"/>
      <c r="L13" s="1"/>
      <c r="M13" s="1"/>
      <c r="N13" s="1"/>
      <c r="O13" s="1"/>
      <c r="P13" s="1"/>
      <c r="Q13" s="1"/>
      <c r="R13" s="1"/>
      <c r="S13" s="1"/>
      <c r="T13" s="1"/>
      <c r="U13" s="1"/>
      <c r="V13" s="1"/>
      <c r="W13" s="1"/>
      <c r="X13" s="1"/>
    </row>
    <row r="14" spans="1:24" ht="14.4" x14ac:dyDescent="0.3">
      <c r="A14" s="1"/>
      <c r="B14" s="1"/>
      <c r="C14" s="1"/>
      <c r="D14" s="1"/>
      <c r="E14" s="1"/>
      <c r="F14" s="1"/>
      <c r="G14" s="1"/>
      <c r="H14" s="1"/>
      <c r="I14" s="1"/>
      <c r="J14" s="1"/>
      <c r="K14" s="1"/>
      <c r="L14" s="1"/>
      <c r="M14" s="1"/>
      <c r="N14" s="1"/>
      <c r="O14" s="1"/>
      <c r="P14" s="1"/>
      <c r="Q14" s="1"/>
      <c r="R14" s="1"/>
      <c r="S14" s="1"/>
      <c r="T14" s="1"/>
      <c r="U14" s="1"/>
      <c r="V14" s="1"/>
      <c r="W14" s="1"/>
      <c r="X14" s="1"/>
    </row>
    <row r="15" spans="1:24" ht="14.4" x14ac:dyDescent="0.3">
      <c r="A15" s="1"/>
      <c r="B15" s="1"/>
      <c r="C15" s="1"/>
      <c r="D15" s="1"/>
      <c r="E15" s="1"/>
      <c r="F15" s="1"/>
      <c r="G15" s="1"/>
      <c r="H15" s="1"/>
      <c r="I15" s="1"/>
      <c r="J15" s="1"/>
      <c r="K15" s="1"/>
      <c r="L15" s="1"/>
      <c r="M15" s="1"/>
      <c r="N15" s="1"/>
      <c r="O15" s="1"/>
      <c r="P15" s="1"/>
      <c r="Q15" s="1"/>
      <c r="R15" s="1"/>
      <c r="S15" s="1"/>
      <c r="T15" s="1"/>
      <c r="U15" s="1"/>
      <c r="V15" s="1"/>
      <c r="W15" s="1"/>
      <c r="X15" s="1"/>
    </row>
    <row r="16" spans="1:24" ht="14.4"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14.4" x14ac:dyDescent="0.3">
      <c r="A17" s="1"/>
      <c r="B17" s="1"/>
      <c r="C17" s="1"/>
      <c r="D17" s="1"/>
      <c r="E17" s="1"/>
      <c r="F17" s="1"/>
      <c r="G17" s="1"/>
      <c r="H17" s="1"/>
      <c r="I17" s="1"/>
      <c r="J17" s="1"/>
      <c r="K17" s="1"/>
      <c r="L17" s="1"/>
      <c r="M17" s="1"/>
      <c r="N17" s="1"/>
      <c r="O17" s="1"/>
      <c r="P17" s="1"/>
      <c r="Q17" s="1"/>
      <c r="R17" s="1"/>
      <c r="S17" s="1"/>
      <c r="T17" s="1"/>
      <c r="U17" s="1"/>
      <c r="V17" s="1"/>
      <c r="W17" s="1"/>
      <c r="X17" s="1"/>
    </row>
    <row r="18" spans="1:24" ht="14.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ht="14.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ht="14.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3">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3">
      <c r="A33" s="1"/>
      <c r="E33" s="1"/>
      <c r="F33" s="1"/>
      <c r="G33" s="1"/>
      <c r="H33" s="1"/>
      <c r="I33" s="1"/>
      <c r="J33" s="1"/>
      <c r="K33" s="1"/>
      <c r="L33" s="1"/>
      <c r="M33" s="1"/>
      <c r="N33" s="1"/>
      <c r="O33" s="1"/>
      <c r="P33" s="1"/>
      <c r="Q33" s="1"/>
      <c r="R33" s="1"/>
      <c r="S33" s="1"/>
      <c r="T33" s="1"/>
      <c r="U33" s="1"/>
      <c r="V33" s="1"/>
      <c r="W33" s="1"/>
      <c r="X33" s="1"/>
    </row>
    <row r="34" spans="1:24" ht="15.75" customHeight="1" x14ac:dyDescent="0.3">
      <c r="A34" s="1"/>
      <c r="C34" s="159" t="s">
        <v>409</v>
      </c>
      <c r="D34" s="160" t="s">
        <v>410</v>
      </c>
      <c r="E34" s="1"/>
      <c r="F34" s="1"/>
      <c r="G34" s="1"/>
      <c r="H34" s="1"/>
      <c r="I34" s="1"/>
      <c r="J34" s="1"/>
      <c r="K34" s="1"/>
      <c r="L34" s="1"/>
      <c r="M34" s="1"/>
      <c r="N34" s="1"/>
      <c r="O34" s="1"/>
      <c r="P34" s="1"/>
      <c r="Q34" s="1"/>
      <c r="R34" s="1"/>
      <c r="S34" s="1"/>
      <c r="T34" s="1"/>
      <c r="U34" s="1"/>
      <c r="V34" s="1"/>
      <c r="W34" s="1"/>
      <c r="X34" s="1"/>
    </row>
    <row r="35" spans="1:24" ht="15.75" customHeight="1" x14ac:dyDescent="0.3">
      <c r="A35" s="1"/>
      <c r="C35" s="159" t="s">
        <v>411</v>
      </c>
      <c r="D35" s="160" t="s">
        <v>412</v>
      </c>
    </row>
    <row r="36" spans="1:24" ht="15.75" customHeight="1" x14ac:dyDescent="0.3">
      <c r="A36" s="1"/>
      <c r="C36" s="159" t="s">
        <v>413</v>
      </c>
      <c r="D36" s="160" t="s">
        <v>317</v>
      </c>
    </row>
    <row r="37" spans="1:24" ht="15.75" customHeight="1" x14ac:dyDescent="0.3">
      <c r="A37" s="1"/>
      <c r="C37" s="159" t="s">
        <v>226</v>
      </c>
      <c r="D37" s="160" t="s">
        <v>414</v>
      </c>
    </row>
    <row r="38" spans="1:24" ht="15.75" customHeight="1" x14ac:dyDescent="0.3">
      <c r="A38" s="1"/>
      <c r="C38" s="159" t="s">
        <v>415</v>
      </c>
    </row>
    <row r="39" spans="1:24" ht="15.75" customHeight="1" x14ac:dyDescent="0.3">
      <c r="A39" s="1"/>
      <c r="C39" s="159" t="s">
        <v>407</v>
      </c>
    </row>
    <row r="40" spans="1:24" ht="15.75" customHeight="1" x14ac:dyDescent="0.3">
      <c r="A40" s="1"/>
      <c r="C40" s="159" t="s">
        <v>259</v>
      </c>
    </row>
    <row r="41" spans="1:24" ht="15.75" customHeight="1" x14ac:dyDescent="0.3">
      <c r="A41" s="1"/>
      <c r="C41" s="159" t="s">
        <v>416</v>
      </c>
    </row>
    <row r="42" spans="1:24" ht="15.75" customHeight="1" x14ac:dyDescent="0.3">
      <c r="A42" s="1"/>
      <c r="C42" s="159" t="s">
        <v>417</v>
      </c>
    </row>
    <row r="43" spans="1:24" ht="15.75" customHeight="1" x14ac:dyDescent="0.3">
      <c r="A43" s="1"/>
      <c r="C43" s="159" t="s">
        <v>418</v>
      </c>
    </row>
    <row r="44" spans="1:24" ht="15.75" customHeight="1" x14ac:dyDescent="0.3">
      <c r="A44" s="1"/>
      <c r="C44" s="159" t="s">
        <v>419</v>
      </c>
    </row>
    <row r="45" spans="1:24" ht="15.75" customHeight="1" x14ac:dyDescent="0.3">
      <c r="A45" s="1"/>
      <c r="C45" s="159" t="s">
        <v>420</v>
      </c>
    </row>
    <row r="46" spans="1:24" ht="15.75" customHeight="1" x14ac:dyDescent="0.3">
      <c r="A46" s="1"/>
      <c r="C46" s="159" t="s">
        <v>252</v>
      </c>
    </row>
    <row r="47" spans="1:24" ht="15.75" customHeight="1" x14ac:dyDescent="0.3">
      <c r="A47" s="1"/>
      <c r="C47" s="159" t="s">
        <v>421</v>
      </c>
    </row>
    <row r="48" spans="1:24" ht="15.75" customHeight="1" x14ac:dyDescent="0.3">
      <c r="A48" s="1"/>
      <c r="C48" s="159" t="s">
        <v>408</v>
      </c>
    </row>
    <row r="49" spans="1:3" ht="15.75" customHeight="1" x14ac:dyDescent="0.3">
      <c r="A49" s="1"/>
      <c r="C49" s="159" t="s">
        <v>422</v>
      </c>
    </row>
    <row r="50" spans="1:3" ht="15.75" customHeight="1" x14ac:dyDescent="0.3">
      <c r="A50" s="1"/>
      <c r="C50" s="159" t="s">
        <v>423</v>
      </c>
    </row>
    <row r="51" spans="1:3" ht="15.75" customHeight="1" x14ac:dyDescent="0.3">
      <c r="A51" s="1"/>
      <c r="C51" s="159" t="s">
        <v>463</v>
      </c>
    </row>
    <row r="52" spans="1:3" ht="15.75" customHeight="1" x14ac:dyDescent="0.3">
      <c r="A52" s="1"/>
    </row>
    <row r="53" spans="1:3" ht="15.75" customHeight="1" x14ac:dyDescent="0.3">
      <c r="A53" s="1"/>
    </row>
    <row r="54" spans="1:3" ht="15.75" customHeight="1" x14ac:dyDescent="0.3">
      <c r="A54" s="1"/>
    </row>
    <row r="55" spans="1:3" ht="15.75" customHeight="1" x14ac:dyDescent="0.3">
      <c r="A55" s="1"/>
    </row>
    <row r="56" spans="1:3" ht="15.75" customHeight="1" x14ac:dyDescent="0.3"/>
    <row r="57" spans="1:3" ht="15.75" customHeight="1" x14ac:dyDescent="0.3"/>
    <row r="58" spans="1:3" ht="15.75" customHeight="1" x14ac:dyDescent="0.3"/>
    <row r="59" spans="1:3" ht="15.75" customHeight="1" x14ac:dyDescent="0.3"/>
    <row r="60" spans="1:3" ht="15.75" customHeight="1" x14ac:dyDescent="0.3"/>
    <row r="61" spans="1:3" ht="15.75" customHeight="1" x14ac:dyDescent="0.3"/>
    <row r="62" spans="1:3" ht="15.75" customHeight="1" x14ac:dyDescent="0.3"/>
    <row r="63" spans="1:3" ht="15.75" customHeight="1" x14ac:dyDescent="0.3"/>
    <row r="64" spans="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topLeftCell="A7" zoomScale="90" zoomScaleNormal="90" workbookViewId="0">
      <selection activeCell="F210" sqref="F210"/>
    </sheetView>
  </sheetViews>
  <sheetFormatPr baseColWidth="10" defaultColWidth="14.44140625" defaultRowHeight="15" customHeight="1" x14ac:dyDescent="0.3"/>
  <cols>
    <col min="1" max="1" width="10.6640625" customWidth="1"/>
    <col min="2" max="2" width="40.44140625" customWidth="1"/>
    <col min="3" max="3" width="74.88671875" customWidth="1"/>
    <col min="4" max="4" width="135" customWidth="1"/>
    <col min="5" max="5" width="144.6640625" customWidth="1"/>
    <col min="6" max="6" width="28.33203125" customWidth="1"/>
    <col min="7" max="26" width="10.6640625" customWidth="1"/>
  </cols>
  <sheetData>
    <row r="1" spans="1:21" ht="32.4" x14ac:dyDescent="0.3">
      <c r="A1" s="1"/>
      <c r="B1" s="348" t="s">
        <v>121</v>
      </c>
      <c r="C1" s="242"/>
      <c r="D1" s="242"/>
      <c r="E1" s="1"/>
      <c r="F1" s="1"/>
      <c r="G1" s="1"/>
      <c r="H1" s="1"/>
      <c r="I1" s="1"/>
      <c r="J1" s="1"/>
      <c r="K1" s="1"/>
      <c r="L1" s="1"/>
      <c r="M1" s="1"/>
      <c r="N1" s="1"/>
      <c r="O1" s="1"/>
      <c r="P1" s="1"/>
      <c r="Q1" s="1"/>
      <c r="R1" s="1"/>
      <c r="S1" s="1"/>
      <c r="T1" s="1"/>
      <c r="U1" s="1"/>
    </row>
    <row r="2" spans="1:21" ht="14.4" x14ac:dyDescent="0.3">
      <c r="A2" s="1"/>
      <c r="B2" s="1"/>
      <c r="C2" s="1"/>
      <c r="D2" s="1"/>
      <c r="E2" s="1"/>
      <c r="F2" s="1"/>
      <c r="G2" s="1"/>
      <c r="H2" s="1"/>
      <c r="I2" s="1"/>
      <c r="J2" s="1"/>
      <c r="K2" s="1"/>
      <c r="L2" s="1"/>
      <c r="M2" s="1"/>
      <c r="N2" s="1"/>
      <c r="O2" s="1"/>
      <c r="P2" s="1"/>
      <c r="Q2" s="1"/>
      <c r="R2" s="1"/>
      <c r="S2" s="1"/>
      <c r="T2" s="1"/>
      <c r="U2" s="1"/>
    </row>
    <row r="3" spans="1:21" ht="30" x14ac:dyDescent="0.3">
      <c r="A3" s="1"/>
      <c r="B3" s="75"/>
      <c r="C3" s="76" t="s">
        <v>122</v>
      </c>
      <c r="D3" s="76" t="s">
        <v>123</v>
      </c>
      <c r="E3" s="1"/>
      <c r="F3" s="1"/>
      <c r="G3" s="1"/>
      <c r="H3" s="1"/>
      <c r="I3" s="1"/>
      <c r="J3" s="1"/>
      <c r="K3" s="1"/>
      <c r="L3" s="1"/>
      <c r="M3" s="1"/>
      <c r="N3" s="1"/>
      <c r="O3" s="1"/>
      <c r="P3" s="1"/>
      <c r="Q3" s="1"/>
      <c r="R3" s="1"/>
      <c r="S3" s="1"/>
      <c r="T3" s="1"/>
      <c r="U3" s="1"/>
    </row>
    <row r="4" spans="1:21" ht="32.4" x14ac:dyDescent="0.3">
      <c r="A4" s="77" t="s">
        <v>124</v>
      </c>
      <c r="B4" s="78" t="s">
        <v>125</v>
      </c>
      <c r="C4" s="79" t="s">
        <v>126</v>
      </c>
      <c r="D4" s="80" t="s">
        <v>127</v>
      </c>
      <c r="E4" s="1"/>
      <c r="F4" s="1"/>
      <c r="G4" s="1"/>
      <c r="H4" s="1"/>
      <c r="I4" s="1"/>
      <c r="J4" s="1"/>
      <c r="K4" s="1"/>
      <c r="L4" s="1"/>
      <c r="M4" s="1"/>
      <c r="N4" s="1"/>
      <c r="O4" s="1"/>
      <c r="P4" s="1"/>
      <c r="Q4" s="1"/>
      <c r="R4" s="1"/>
      <c r="S4" s="1"/>
      <c r="T4" s="1"/>
      <c r="U4" s="1"/>
    </row>
    <row r="5" spans="1:21" ht="64.8" x14ac:dyDescent="0.3">
      <c r="A5" s="77" t="s">
        <v>128</v>
      </c>
      <c r="B5" s="81" t="s">
        <v>129</v>
      </c>
      <c r="C5" s="82" t="s">
        <v>130</v>
      </c>
      <c r="D5" s="83" t="s">
        <v>315</v>
      </c>
      <c r="E5" s="1"/>
      <c r="F5" s="1"/>
      <c r="G5" s="1"/>
      <c r="H5" s="1"/>
      <c r="I5" s="1"/>
      <c r="J5" s="1"/>
      <c r="K5" s="1"/>
      <c r="L5" s="1"/>
      <c r="M5" s="1"/>
      <c r="N5" s="1"/>
      <c r="O5" s="1"/>
      <c r="P5" s="1"/>
      <c r="Q5" s="1"/>
      <c r="R5" s="1"/>
      <c r="S5" s="1"/>
      <c r="T5" s="1"/>
      <c r="U5" s="1"/>
    </row>
    <row r="6" spans="1:21" ht="64.8" x14ac:dyDescent="0.3">
      <c r="A6" s="77" t="s">
        <v>99</v>
      </c>
      <c r="B6" s="84" t="s">
        <v>131</v>
      </c>
      <c r="C6" s="82" t="s">
        <v>132</v>
      </c>
      <c r="D6" s="83" t="s">
        <v>133</v>
      </c>
      <c r="E6" s="1"/>
      <c r="F6" s="1"/>
      <c r="G6" s="1"/>
      <c r="H6" s="1"/>
      <c r="I6" s="1"/>
      <c r="J6" s="1"/>
      <c r="K6" s="1"/>
      <c r="L6" s="1"/>
      <c r="M6" s="1"/>
      <c r="N6" s="1"/>
      <c r="O6" s="1"/>
      <c r="P6" s="1"/>
      <c r="Q6" s="1"/>
      <c r="R6" s="1"/>
      <c r="S6" s="1"/>
      <c r="T6" s="1"/>
      <c r="U6" s="1"/>
    </row>
    <row r="7" spans="1:21" ht="97.2" x14ac:dyDescent="0.3">
      <c r="A7" s="77" t="s">
        <v>134</v>
      </c>
      <c r="B7" s="85" t="s">
        <v>135</v>
      </c>
      <c r="C7" s="82" t="s">
        <v>136</v>
      </c>
      <c r="D7" s="83" t="s">
        <v>137</v>
      </c>
      <c r="E7" s="1"/>
      <c r="F7" s="1"/>
      <c r="G7" s="1"/>
      <c r="H7" s="1"/>
      <c r="I7" s="1"/>
      <c r="J7" s="1"/>
      <c r="K7" s="1"/>
      <c r="L7" s="1"/>
      <c r="M7" s="1"/>
      <c r="N7" s="1"/>
      <c r="O7" s="1"/>
      <c r="P7" s="1"/>
      <c r="Q7" s="1"/>
      <c r="R7" s="1"/>
      <c r="S7" s="1"/>
      <c r="T7" s="1"/>
      <c r="U7" s="1"/>
    </row>
    <row r="8" spans="1:21" ht="64.8" x14ac:dyDescent="0.3">
      <c r="A8" s="77" t="s">
        <v>138</v>
      </c>
      <c r="B8" s="86" t="s">
        <v>139</v>
      </c>
      <c r="C8" s="82" t="s">
        <v>140</v>
      </c>
      <c r="D8" s="83" t="s">
        <v>141</v>
      </c>
      <c r="E8" s="1"/>
      <c r="F8" s="1"/>
      <c r="G8" s="1"/>
      <c r="H8" s="1"/>
      <c r="I8" s="1"/>
      <c r="J8" s="1"/>
      <c r="K8" s="1"/>
      <c r="L8" s="1"/>
      <c r="M8" s="1"/>
      <c r="N8" s="1"/>
      <c r="O8" s="1"/>
      <c r="P8" s="1"/>
      <c r="Q8" s="1"/>
      <c r="R8" s="1"/>
      <c r="S8" s="1"/>
      <c r="T8" s="1"/>
      <c r="U8" s="1"/>
    </row>
    <row r="9" spans="1:21" ht="20.399999999999999" x14ac:dyDescent="0.3">
      <c r="A9" s="77"/>
      <c r="B9" s="77"/>
      <c r="C9" s="87"/>
      <c r="D9" s="87"/>
      <c r="E9" s="1"/>
      <c r="F9" s="1"/>
      <c r="G9" s="1"/>
      <c r="H9" s="1"/>
      <c r="I9" s="1"/>
      <c r="J9" s="1"/>
      <c r="K9" s="1"/>
      <c r="L9" s="1"/>
      <c r="M9" s="1"/>
      <c r="N9" s="1"/>
      <c r="O9" s="1"/>
      <c r="P9" s="1"/>
      <c r="Q9" s="1"/>
      <c r="R9" s="1"/>
      <c r="S9" s="1"/>
      <c r="T9" s="1"/>
      <c r="U9" s="1"/>
    </row>
    <row r="10" spans="1:21" ht="14.4" x14ac:dyDescent="0.3">
      <c r="A10" s="77"/>
      <c r="B10" s="88"/>
      <c r="C10" s="88"/>
      <c r="D10" s="88"/>
      <c r="E10" s="1"/>
      <c r="F10" s="1"/>
      <c r="G10" s="1"/>
      <c r="H10" s="1"/>
      <c r="I10" s="1"/>
      <c r="J10" s="1"/>
      <c r="K10" s="1"/>
      <c r="L10" s="1"/>
      <c r="M10" s="1"/>
      <c r="N10" s="1"/>
      <c r="O10" s="1"/>
      <c r="P10" s="1"/>
      <c r="Q10" s="1"/>
      <c r="R10" s="1"/>
      <c r="S10" s="1"/>
      <c r="T10" s="1"/>
      <c r="U10" s="1"/>
    </row>
    <row r="11" spans="1:21" ht="14.4" x14ac:dyDescent="0.3">
      <c r="A11" s="77"/>
      <c r="B11" s="1" t="s">
        <v>142</v>
      </c>
      <c r="C11" s="1" t="s">
        <v>143</v>
      </c>
      <c r="D11" s="1" t="s">
        <v>144</v>
      </c>
      <c r="E11" s="1"/>
      <c r="F11" s="1"/>
      <c r="G11" s="1"/>
      <c r="H11" s="1"/>
      <c r="I11" s="1"/>
      <c r="J11" s="1"/>
      <c r="K11" s="1"/>
      <c r="L11" s="1"/>
      <c r="M11" s="1"/>
      <c r="N11" s="1"/>
      <c r="O11" s="1"/>
      <c r="P11" s="1"/>
      <c r="Q11" s="1"/>
      <c r="R11" s="1"/>
      <c r="S11" s="1"/>
      <c r="T11" s="1"/>
      <c r="U11" s="1"/>
    </row>
    <row r="12" spans="1:21" ht="14.4" x14ac:dyDescent="0.3">
      <c r="A12" s="77"/>
      <c r="B12" s="1" t="s">
        <v>145</v>
      </c>
      <c r="C12" s="1" t="s">
        <v>146</v>
      </c>
      <c r="D12" s="1" t="s">
        <v>316</v>
      </c>
      <c r="E12" s="1"/>
      <c r="F12" s="1"/>
      <c r="G12" s="1"/>
      <c r="H12" s="1"/>
      <c r="I12" s="1"/>
      <c r="J12" s="1"/>
      <c r="K12" s="1"/>
      <c r="L12" s="1"/>
      <c r="M12" s="1"/>
      <c r="N12" s="1"/>
      <c r="O12" s="1"/>
      <c r="P12" s="1"/>
      <c r="Q12" s="1"/>
      <c r="R12" s="1"/>
      <c r="S12" s="1"/>
      <c r="T12" s="1"/>
      <c r="U12" s="1"/>
    </row>
    <row r="13" spans="1:21" ht="14.4" x14ac:dyDescent="0.3">
      <c r="A13" s="77"/>
      <c r="B13" s="1"/>
      <c r="C13" s="1" t="s">
        <v>147</v>
      </c>
      <c r="D13" s="1" t="s">
        <v>148</v>
      </c>
      <c r="E13" s="1"/>
      <c r="F13" s="1"/>
      <c r="G13" s="1"/>
      <c r="H13" s="1"/>
      <c r="I13" s="1"/>
      <c r="J13" s="1"/>
      <c r="K13" s="1"/>
      <c r="L13" s="1"/>
      <c r="M13" s="1"/>
      <c r="N13" s="1"/>
      <c r="O13" s="1"/>
      <c r="P13" s="1"/>
      <c r="Q13" s="1"/>
      <c r="R13" s="1"/>
      <c r="S13" s="1"/>
      <c r="T13" s="1"/>
      <c r="U13" s="1"/>
    </row>
    <row r="14" spans="1:21" ht="14.4" x14ac:dyDescent="0.3">
      <c r="A14" s="77"/>
      <c r="B14" s="1"/>
      <c r="C14" s="1" t="s">
        <v>149</v>
      </c>
      <c r="D14" s="1" t="s">
        <v>150</v>
      </c>
      <c r="E14" s="1"/>
      <c r="F14" s="1"/>
      <c r="G14" s="1"/>
      <c r="H14" s="1"/>
      <c r="I14" s="1"/>
      <c r="J14" s="1"/>
      <c r="K14" s="1"/>
      <c r="L14" s="1"/>
      <c r="M14" s="1"/>
      <c r="N14" s="1"/>
      <c r="O14" s="1"/>
      <c r="P14" s="1"/>
      <c r="Q14" s="1"/>
      <c r="R14" s="1"/>
      <c r="S14" s="1"/>
      <c r="T14" s="1"/>
      <c r="U14" s="1"/>
    </row>
    <row r="15" spans="1:21" ht="14.4" x14ac:dyDescent="0.3">
      <c r="A15" s="77"/>
      <c r="B15" s="1"/>
      <c r="C15" s="1" t="s">
        <v>151</v>
      </c>
      <c r="D15" s="1" t="s">
        <v>152</v>
      </c>
      <c r="E15" s="1"/>
      <c r="F15" s="1"/>
      <c r="G15" s="1"/>
      <c r="H15" s="1"/>
      <c r="I15" s="1"/>
      <c r="J15" s="1"/>
      <c r="K15" s="1"/>
      <c r="L15" s="1"/>
      <c r="M15" s="1"/>
      <c r="N15" s="1"/>
      <c r="O15" s="1"/>
      <c r="P15" s="1"/>
      <c r="Q15" s="1"/>
      <c r="R15" s="1"/>
      <c r="S15" s="1"/>
      <c r="T15" s="1"/>
      <c r="U15" s="1"/>
    </row>
    <row r="16" spans="1:21" ht="14.4" x14ac:dyDescent="0.3">
      <c r="A16" s="77"/>
      <c r="B16" s="1"/>
      <c r="C16" s="1"/>
      <c r="D16" s="1"/>
      <c r="E16" s="1"/>
      <c r="F16" s="1"/>
      <c r="G16" s="1"/>
      <c r="H16" s="1"/>
      <c r="I16" s="1"/>
      <c r="J16" s="1"/>
      <c r="K16" s="1"/>
      <c r="L16" s="1"/>
      <c r="M16" s="1"/>
      <c r="N16" s="1"/>
      <c r="O16" s="1"/>
    </row>
    <row r="17" spans="1:15" ht="14.4" x14ac:dyDescent="0.3">
      <c r="A17" s="77"/>
      <c r="B17" s="1"/>
      <c r="C17" s="1"/>
      <c r="D17" s="1"/>
      <c r="E17" s="1"/>
      <c r="F17" s="1"/>
      <c r="G17" s="1"/>
      <c r="H17" s="1"/>
      <c r="I17" s="1"/>
      <c r="J17" s="1"/>
      <c r="K17" s="1"/>
      <c r="L17" s="1"/>
      <c r="M17" s="1"/>
      <c r="N17" s="1"/>
      <c r="O17" s="1"/>
    </row>
    <row r="18" spans="1:15" ht="14.4" x14ac:dyDescent="0.3">
      <c r="A18" s="77"/>
      <c r="B18" s="1"/>
      <c r="C18" s="1"/>
      <c r="D18" s="1"/>
      <c r="E18" s="1"/>
      <c r="F18" s="1"/>
      <c r="G18" s="1"/>
      <c r="H18" s="1"/>
      <c r="I18" s="1"/>
      <c r="J18" s="1"/>
      <c r="K18" s="1"/>
      <c r="L18" s="1"/>
      <c r="M18" s="1"/>
      <c r="N18" s="1"/>
      <c r="O18" s="1"/>
    </row>
    <row r="19" spans="1:15" ht="14.4" x14ac:dyDescent="0.3">
      <c r="A19" s="77"/>
      <c r="B19" s="1"/>
      <c r="C19" s="1"/>
      <c r="D19" s="1"/>
      <c r="E19" s="1"/>
      <c r="F19" s="1"/>
      <c r="G19" s="1"/>
      <c r="H19" s="1"/>
      <c r="I19" s="1"/>
      <c r="J19" s="1"/>
      <c r="K19" s="1"/>
      <c r="L19" s="1"/>
      <c r="M19" s="1"/>
      <c r="N19" s="1"/>
      <c r="O19" s="1"/>
    </row>
    <row r="20" spans="1:15" ht="14.4" x14ac:dyDescent="0.3">
      <c r="A20" s="77"/>
      <c r="B20" s="1"/>
      <c r="C20" s="1"/>
      <c r="D20" s="1"/>
      <c r="E20" s="1"/>
      <c r="F20" s="1"/>
      <c r="G20" s="1"/>
      <c r="H20" s="1"/>
      <c r="I20" s="1"/>
      <c r="J20" s="1"/>
      <c r="K20" s="1"/>
      <c r="L20" s="1"/>
      <c r="M20" s="1"/>
      <c r="N20" s="1"/>
      <c r="O20" s="1"/>
    </row>
    <row r="21" spans="1:15" ht="15.75" customHeight="1" x14ac:dyDescent="0.3">
      <c r="A21" s="77"/>
      <c r="B21" s="1"/>
      <c r="C21" s="1"/>
      <c r="D21" s="1"/>
      <c r="E21" s="1"/>
      <c r="F21" s="1"/>
      <c r="G21" s="1"/>
      <c r="H21" s="1"/>
      <c r="I21" s="1"/>
      <c r="J21" s="1"/>
      <c r="K21" s="1"/>
      <c r="L21" s="1"/>
      <c r="M21" s="1"/>
      <c r="N21" s="1"/>
      <c r="O21" s="1"/>
    </row>
    <row r="22" spans="1:15" ht="15.75" customHeight="1" x14ac:dyDescent="0.3">
      <c r="A22" s="77"/>
      <c r="B22" s="1"/>
      <c r="C22" s="153"/>
      <c r="D22" s="153"/>
      <c r="E22" s="1"/>
      <c r="F22" s="1"/>
      <c r="G22" s="1"/>
      <c r="H22" s="1"/>
      <c r="I22" s="1"/>
      <c r="J22" s="1"/>
      <c r="K22" s="1"/>
      <c r="L22" s="1"/>
      <c r="M22" s="1"/>
      <c r="N22" s="1"/>
      <c r="O22" s="1"/>
    </row>
    <row r="23" spans="1:15" ht="15.75" customHeight="1" x14ac:dyDescent="0.3">
      <c r="A23" s="77"/>
      <c r="B23" s="1"/>
      <c r="C23" s="153"/>
      <c r="D23" s="153"/>
      <c r="E23" s="1"/>
      <c r="F23" s="1"/>
      <c r="G23" s="1"/>
      <c r="H23" s="1"/>
      <c r="I23" s="1"/>
      <c r="J23" s="1"/>
      <c r="K23" s="1"/>
      <c r="L23" s="1"/>
      <c r="M23" s="1"/>
      <c r="N23" s="1"/>
      <c r="O23" s="1"/>
    </row>
    <row r="24" spans="1:15" ht="15.75" customHeight="1" x14ac:dyDescent="0.3">
      <c r="A24" s="77"/>
      <c r="B24" s="1"/>
      <c r="C24" s="153"/>
      <c r="D24" s="153"/>
      <c r="E24" s="1"/>
      <c r="F24" s="1"/>
      <c r="G24" s="1"/>
      <c r="H24" s="1"/>
      <c r="I24" s="1"/>
      <c r="J24" s="1"/>
      <c r="K24" s="1"/>
      <c r="L24" s="1"/>
      <c r="M24" s="1"/>
      <c r="N24" s="1"/>
      <c r="O24" s="1"/>
    </row>
    <row r="25" spans="1:15" ht="15.75" customHeight="1" x14ac:dyDescent="0.3">
      <c r="A25" s="77"/>
      <c r="B25" s="1"/>
      <c r="C25" s="153"/>
      <c r="D25" s="153"/>
      <c r="E25" s="1"/>
      <c r="F25" s="1"/>
      <c r="G25" s="1"/>
      <c r="H25" s="1"/>
      <c r="I25" s="1"/>
      <c r="J25" s="1"/>
      <c r="K25" s="1"/>
      <c r="L25" s="1"/>
      <c r="M25" s="1"/>
      <c r="N25" s="1"/>
      <c r="O25" s="1"/>
    </row>
    <row r="26" spans="1:15" ht="15.75" customHeight="1" x14ac:dyDescent="0.3">
      <c r="A26" s="77"/>
      <c r="B26" s="1"/>
      <c r="C26" s="153"/>
      <c r="D26" s="153"/>
      <c r="E26" s="1"/>
      <c r="F26" s="1"/>
      <c r="G26" s="1"/>
      <c r="H26" s="1"/>
      <c r="I26" s="1"/>
      <c r="J26" s="1"/>
      <c r="K26" s="1"/>
      <c r="L26" s="1"/>
      <c r="M26" s="1"/>
      <c r="N26" s="1"/>
      <c r="O26" s="1"/>
    </row>
    <row r="27" spans="1:15" ht="15.75" customHeight="1" x14ac:dyDescent="0.3">
      <c r="A27" s="77"/>
      <c r="B27" s="1"/>
      <c r="C27" s="153"/>
      <c r="D27" s="153"/>
      <c r="E27" s="1"/>
      <c r="F27" s="1"/>
      <c r="G27" s="1"/>
      <c r="H27" s="1"/>
      <c r="I27" s="1"/>
      <c r="J27" s="1"/>
      <c r="K27" s="1"/>
      <c r="L27" s="1"/>
      <c r="M27" s="1"/>
      <c r="N27" s="1"/>
      <c r="O27" s="1"/>
    </row>
    <row r="28" spans="1:15" ht="15.75" customHeight="1" x14ac:dyDescent="0.3">
      <c r="A28" s="77"/>
      <c r="B28" s="1"/>
      <c r="C28" s="153"/>
      <c r="D28" s="153"/>
      <c r="E28" s="1"/>
      <c r="F28" s="1"/>
      <c r="G28" s="1"/>
      <c r="H28" s="1"/>
      <c r="I28" s="1"/>
      <c r="J28" s="1"/>
      <c r="K28" s="1"/>
      <c r="L28" s="1"/>
      <c r="M28" s="1"/>
      <c r="N28" s="1"/>
      <c r="O28" s="1"/>
    </row>
    <row r="29" spans="1:15" ht="15.75" customHeight="1" x14ac:dyDescent="0.3">
      <c r="A29" s="77"/>
      <c r="B29" s="1"/>
      <c r="C29" s="153"/>
      <c r="D29" s="153"/>
      <c r="E29" s="1"/>
      <c r="F29" s="1"/>
      <c r="G29" s="1"/>
      <c r="H29" s="1"/>
      <c r="I29" s="1"/>
      <c r="J29" s="1"/>
      <c r="K29" s="1"/>
      <c r="L29" s="1"/>
      <c r="M29" s="1"/>
      <c r="N29" s="1"/>
      <c r="O29" s="1"/>
    </row>
    <row r="30" spans="1:15" ht="15.75" customHeight="1" x14ac:dyDescent="0.3">
      <c r="A30" s="77"/>
      <c r="B30" s="1"/>
      <c r="C30" s="153"/>
      <c r="D30" s="153"/>
      <c r="E30" s="1"/>
      <c r="F30" s="1"/>
      <c r="G30" s="1"/>
      <c r="H30" s="1"/>
      <c r="I30" s="1"/>
      <c r="J30" s="1"/>
      <c r="K30" s="1"/>
      <c r="L30" s="1"/>
      <c r="M30" s="1"/>
      <c r="N30" s="1"/>
      <c r="O30" s="1"/>
    </row>
    <row r="31" spans="1:15" ht="15.75" customHeight="1" x14ac:dyDescent="0.3">
      <c r="A31" s="77"/>
      <c r="B31" s="1"/>
      <c r="C31" s="153"/>
      <c r="D31" s="153"/>
      <c r="E31" s="1"/>
      <c r="F31" s="1"/>
      <c r="G31" s="1"/>
      <c r="H31" s="1"/>
      <c r="I31" s="1"/>
      <c r="J31" s="1"/>
      <c r="K31" s="1"/>
      <c r="L31" s="1"/>
      <c r="M31" s="1"/>
      <c r="N31" s="1"/>
      <c r="O31" s="1"/>
    </row>
    <row r="32" spans="1:15" ht="15.75" customHeight="1" x14ac:dyDescent="0.3">
      <c r="A32" s="77"/>
      <c r="B32" s="1"/>
      <c r="C32" s="153"/>
      <c r="D32" s="153"/>
      <c r="E32" s="1"/>
      <c r="F32" s="1"/>
      <c r="G32" s="1"/>
      <c r="H32" s="1"/>
      <c r="I32" s="1"/>
      <c r="J32" s="1"/>
      <c r="K32" s="1"/>
      <c r="L32" s="1"/>
      <c r="M32" s="1"/>
      <c r="N32" s="1"/>
      <c r="O32" s="1"/>
    </row>
    <row r="33" spans="1:15" ht="15.75" customHeight="1" x14ac:dyDescent="0.3">
      <c r="A33" s="77"/>
      <c r="B33" s="1"/>
      <c r="C33" s="153"/>
      <c r="D33" s="153"/>
      <c r="E33" s="1"/>
      <c r="F33" s="1"/>
      <c r="G33" s="1"/>
      <c r="H33" s="1"/>
      <c r="I33" s="1"/>
      <c r="J33" s="1"/>
      <c r="K33" s="1"/>
      <c r="L33" s="1"/>
      <c r="M33" s="1"/>
      <c r="N33" s="1"/>
      <c r="O33" s="1"/>
    </row>
    <row r="34" spans="1:15" ht="15.75" customHeight="1" x14ac:dyDescent="0.3">
      <c r="A34" s="77"/>
      <c r="B34" s="1"/>
      <c r="C34" s="153"/>
      <c r="D34" s="153"/>
      <c r="E34" s="1"/>
      <c r="F34" s="1"/>
      <c r="G34" s="1"/>
      <c r="H34" s="1"/>
      <c r="I34" s="1"/>
      <c r="J34" s="1"/>
      <c r="K34" s="1"/>
      <c r="L34" s="1"/>
      <c r="M34" s="1"/>
      <c r="N34" s="1"/>
      <c r="O34" s="1"/>
    </row>
    <row r="35" spans="1:15" ht="15.75" customHeight="1" x14ac:dyDescent="0.3">
      <c r="A35" s="77"/>
      <c r="B35" s="1"/>
      <c r="C35" s="153"/>
      <c r="D35" s="153"/>
      <c r="E35" s="1"/>
      <c r="F35" s="1"/>
      <c r="G35" s="1"/>
      <c r="H35" s="1"/>
      <c r="I35" s="1"/>
      <c r="J35" s="1"/>
      <c r="K35" s="1"/>
      <c r="L35" s="1"/>
      <c r="M35" s="1"/>
      <c r="N35" s="1"/>
      <c r="O35" s="1"/>
    </row>
    <row r="36" spans="1:15" ht="15.75" customHeight="1" x14ac:dyDescent="0.3">
      <c r="A36" s="77"/>
      <c r="B36" s="1"/>
      <c r="C36" s="153"/>
      <c r="D36" s="153"/>
      <c r="E36" s="1"/>
      <c r="F36" s="1"/>
      <c r="G36" s="1"/>
      <c r="H36" s="1"/>
      <c r="I36" s="1"/>
      <c r="J36" s="1"/>
      <c r="K36" s="1"/>
      <c r="L36" s="1"/>
      <c r="M36" s="1"/>
      <c r="N36" s="1"/>
      <c r="O36" s="1"/>
    </row>
    <row r="37" spans="1:15" ht="15.75" customHeight="1" x14ac:dyDescent="0.3">
      <c r="A37" s="77"/>
      <c r="B37" s="1"/>
      <c r="C37" s="153"/>
      <c r="D37" s="153"/>
      <c r="E37" s="1"/>
      <c r="F37" s="1"/>
      <c r="G37" s="1"/>
      <c r="H37" s="1"/>
      <c r="I37" s="1"/>
      <c r="J37" s="1"/>
      <c r="K37" s="1"/>
      <c r="L37" s="1"/>
      <c r="M37" s="1"/>
      <c r="N37" s="1"/>
      <c r="O37" s="1"/>
    </row>
    <row r="38" spans="1:15" ht="15.75" customHeight="1" x14ac:dyDescent="0.3">
      <c r="A38" s="77"/>
      <c r="B38" s="1"/>
      <c r="C38" s="153"/>
      <c r="D38" s="153"/>
      <c r="E38" s="1"/>
      <c r="F38" s="1"/>
      <c r="G38" s="1"/>
      <c r="H38" s="1"/>
      <c r="I38" s="1"/>
      <c r="J38" s="1"/>
      <c r="K38" s="1"/>
      <c r="L38" s="1"/>
      <c r="M38" s="1"/>
      <c r="N38" s="1"/>
      <c r="O38" s="1"/>
    </row>
    <row r="39" spans="1:15" ht="15.75" customHeight="1" x14ac:dyDescent="0.3">
      <c r="A39" s="77"/>
      <c r="B39" s="1"/>
      <c r="C39" s="153"/>
      <c r="D39" s="153"/>
      <c r="E39" s="1"/>
      <c r="F39" s="1"/>
      <c r="G39" s="1"/>
      <c r="H39" s="1"/>
      <c r="I39" s="1"/>
      <c r="J39" s="1"/>
      <c r="K39" s="1"/>
      <c r="L39" s="1"/>
      <c r="M39" s="1"/>
      <c r="N39" s="1"/>
      <c r="O39" s="1"/>
    </row>
    <row r="40" spans="1:15" ht="15.75" customHeight="1" x14ac:dyDescent="0.3">
      <c r="A40" s="77"/>
      <c r="B40" s="1"/>
      <c r="C40" s="153"/>
      <c r="D40" s="153"/>
      <c r="E40" s="1"/>
      <c r="F40" s="1"/>
      <c r="G40" s="1"/>
      <c r="H40" s="1"/>
      <c r="I40" s="1"/>
      <c r="J40" s="1"/>
      <c r="K40" s="1"/>
      <c r="L40" s="1"/>
      <c r="M40" s="1"/>
      <c r="N40" s="1"/>
      <c r="O40" s="1"/>
    </row>
    <row r="41" spans="1:15" ht="15.75" customHeight="1" x14ac:dyDescent="0.3">
      <c r="A41" s="77"/>
      <c r="B41" s="1"/>
      <c r="C41" s="153"/>
      <c r="D41" s="153"/>
      <c r="E41" s="1"/>
      <c r="F41" s="1"/>
      <c r="G41" s="1"/>
      <c r="H41" s="1"/>
      <c r="I41" s="1"/>
      <c r="J41" s="1"/>
      <c r="K41" s="1"/>
      <c r="L41" s="1"/>
      <c r="M41" s="1"/>
      <c r="N41" s="1"/>
      <c r="O41" s="1"/>
    </row>
    <row r="42" spans="1:15" ht="15.75" customHeight="1" x14ac:dyDescent="0.3">
      <c r="A42" s="77"/>
      <c r="B42" s="1"/>
      <c r="C42" s="153"/>
      <c r="D42" s="153"/>
      <c r="E42" s="1"/>
      <c r="F42" s="1"/>
      <c r="G42" s="1"/>
      <c r="H42" s="1"/>
      <c r="I42" s="1"/>
      <c r="J42" s="1"/>
      <c r="K42" s="1"/>
      <c r="L42" s="1"/>
      <c r="M42" s="1"/>
      <c r="N42" s="1"/>
      <c r="O42" s="1"/>
    </row>
    <row r="43" spans="1:15" ht="15.75" customHeight="1" x14ac:dyDescent="0.3">
      <c r="A43" s="77"/>
      <c r="B43" s="1"/>
      <c r="C43" s="153"/>
      <c r="D43" s="153"/>
      <c r="E43" s="1"/>
      <c r="F43" s="1"/>
      <c r="G43" s="1"/>
      <c r="H43" s="1"/>
      <c r="I43" s="1"/>
      <c r="J43" s="1"/>
      <c r="K43" s="1"/>
      <c r="L43" s="1"/>
      <c r="M43" s="1"/>
      <c r="N43" s="1"/>
      <c r="O43" s="1"/>
    </row>
    <row r="44" spans="1:15" ht="15.75" customHeight="1" x14ac:dyDescent="0.3">
      <c r="A44" s="77"/>
      <c r="B44" s="1"/>
      <c r="C44" s="153"/>
      <c r="D44" s="153"/>
      <c r="E44" s="1"/>
      <c r="F44" s="1"/>
      <c r="G44" s="1"/>
      <c r="H44" s="1"/>
      <c r="I44" s="1"/>
      <c r="J44" s="1"/>
      <c r="K44" s="1"/>
      <c r="L44" s="1"/>
      <c r="M44" s="1"/>
      <c r="N44" s="1"/>
      <c r="O44" s="1"/>
    </row>
    <row r="45" spans="1:15" ht="15.75" customHeight="1" x14ac:dyDescent="0.3">
      <c r="A45" s="77"/>
      <c r="B45" s="1"/>
      <c r="C45" s="153"/>
      <c r="D45" s="153"/>
      <c r="E45" s="1"/>
      <c r="F45" s="1"/>
      <c r="G45" s="1"/>
      <c r="H45" s="1"/>
      <c r="I45" s="1"/>
      <c r="J45" s="1"/>
      <c r="K45" s="1"/>
      <c r="L45" s="1"/>
      <c r="M45" s="1"/>
      <c r="N45" s="1"/>
      <c r="O45" s="1"/>
    </row>
    <row r="46" spans="1:15" ht="15.75" customHeight="1" x14ac:dyDescent="0.3">
      <c r="A46" s="77"/>
      <c r="B46" s="77"/>
      <c r="C46" s="87"/>
      <c r="D46" s="87"/>
      <c r="E46" s="1"/>
      <c r="F46" s="1"/>
      <c r="G46" s="1"/>
      <c r="H46" s="1"/>
      <c r="I46" s="1"/>
      <c r="J46" s="1"/>
      <c r="K46" s="1"/>
      <c r="L46" s="1"/>
      <c r="M46" s="1"/>
      <c r="N46" s="1"/>
      <c r="O46" s="1"/>
    </row>
    <row r="47" spans="1:15" ht="15.75" customHeight="1" x14ac:dyDescent="0.3">
      <c r="A47" s="77"/>
      <c r="B47" s="77"/>
      <c r="C47" s="87"/>
      <c r="D47" s="87"/>
      <c r="E47" s="1"/>
      <c r="F47" s="1"/>
      <c r="G47" s="1"/>
      <c r="H47" s="1"/>
      <c r="I47" s="1"/>
      <c r="J47" s="1"/>
      <c r="K47" s="1"/>
      <c r="L47" s="1"/>
      <c r="M47" s="1"/>
      <c r="N47" s="1"/>
      <c r="O47" s="1"/>
    </row>
    <row r="48" spans="1:15" ht="15.75" customHeight="1" x14ac:dyDescent="0.3">
      <c r="A48" s="77"/>
      <c r="B48" s="77"/>
      <c r="C48" s="87"/>
      <c r="D48" s="87"/>
      <c r="E48" s="1"/>
      <c r="F48" s="1"/>
      <c r="G48" s="1"/>
      <c r="H48" s="1"/>
      <c r="I48" s="1"/>
      <c r="J48" s="1"/>
      <c r="K48" s="1"/>
      <c r="L48" s="1"/>
      <c r="M48" s="1"/>
      <c r="N48" s="1"/>
      <c r="O48" s="1"/>
    </row>
    <row r="49" spans="1:15" ht="15.75" customHeight="1" x14ac:dyDescent="0.3">
      <c r="A49" s="77"/>
      <c r="B49" s="77"/>
      <c r="C49" s="87"/>
      <c r="D49" s="87"/>
      <c r="E49" s="1"/>
      <c r="F49" s="1"/>
      <c r="G49" s="1"/>
      <c r="H49" s="1"/>
      <c r="I49" s="1"/>
      <c r="J49" s="1"/>
      <c r="K49" s="1"/>
      <c r="L49" s="1"/>
      <c r="M49" s="1"/>
      <c r="N49" s="1"/>
      <c r="O49" s="1"/>
    </row>
    <row r="50" spans="1:15" ht="15.75" customHeight="1" x14ac:dyDescent="0.3">
      <c r="A50" s="77"/>
      <c r="B50" s="77"/>
      <c r="C50" s="87"/>
      <c r="D50" s="87"/>
      <c r="E50" s="1"/>
      <c r="F50" s="1"/>
      <c r="G50" s="1"/>
      <c r="H50" s="1"/>
      <c r="I50" s="1"/>
      <c r="J50" s="1"/>
      <c r="K50" s="1"/>
      <c r="L50" s="1"/>
      <c r="M50" s="1"/>
      <c r="N50" s="1"/>
      <c r="O50" s="1"/>
    </row>
    <row r="51" spans="1:15" ht="15.75" customHeight="1" x14ac:dyDescent="0.3">
      <c r="A51" s="77"/>
      <c r="B51" s="77"/>
      <c r="C51" s="87"/>
      <c r="D51" s="87"/>
      <c r="E51" s="1"/>
      <c r="F51" s="1"/>
      <c r="G51" s="1"/>
      <c r="H51" s="1"/>
      <c r="I51" s="1"/>
      <c r="J51" s="1"/>
      <c r="K51" s="1"/>
      <c r="L51" s="1"/>
      <c r="M51" s="1"/>
      <c r="N51" s="1"/>
      <c r="O51" s="1"/>
    </row>
    <row r="52" spans="1:15" ht="15.75" customHeight="1" x14ac:dyDescent="0.3">
      <c r="A52" s="77"/>
      <c r="B52" s="89"/>
      <c r="C52" s="90"/>
      <c r="D52" s="90"/>
    </row>
    <row r="53" spans="1:15" ht="15.75" customHeight="1" x14ac:dyDescent="0.3">
      <c r="A53" s="77"/>
      <c r="B53" s="89"/>
      <c r="C53" s="90"/>
      <c r="D53" s="90"/>
    </row>
    <row r="54" spans="1:15" ht="15.75" customHeight="1" x14ac:dyDescent="0.3">
      <c r="A54" s="77"/>
      <c r="B54" s="89"/>
      <c r="C54" s="90"/>
      <c r="D54" s="90"/>
    </row>
    <row r="55" spans="1:15" ht="15.75" customHeight="1" x14ac:dyDescent="0.3">
      <c r="A55" s="77"/>
      <c r="B55" s="89"/>
      <c r="C55" s="90"/>
      <c r="D55" s="90"/>
    </row>
    <row r="56" spans="1:15" ht="15.75" customHeight="1" x14ac:dyDescent="0.3">
      <c r="A56" s="77"/>
      <c r="B56" s="89"/>
      <c r="C56" s="90"/>
      <c r="D56" s="90"/>
    </row>
    <row r="57" spans="1:15" ht="15.75" customHeight="1" x14ac:dyDescent="0.3">
      <c r="A57" s="77"/>
      <c r="B57" s="89"/>
      <c r="C57" s="90"/>
      <c r="D57" s="90"/>
    </row>
    <row r="58" spans="1:15" ht="15.75" customHeight="1" x14ac:dyDescent="0.3">
      <c r="A58" s="77"/>
      <c r="B58" s="89"/>
      <c r="C58" s="90"/>
      <c r="D58" s="90"/>
    </row>
    <row r="59" spans="1:15" ht="15.75" customHeight="1" x14ac:dyDescent="0.3">
      <c r="A59" s="77"/>
      <c r="B59" s="89"/>
      <c r="C59" s="90"/>
      <c r="D59" s="90"/>
    </row>
    <row r="60" spans="1:15" ht="15.75" customHeight="1" x14ac:dyDescent="0.3">
      <c r="A60" s="77"/>
      <c r="B60" s="89"/>
      <c r="C60" s="90"/>
      <c r="D60" s="90"/>
    </row>
    <row r="61" spans="1:15" ht="15.75" customHeight="1" x14ac:dyDescent="0.3">
      <c r="A61" s="77"/>
      <c r="B61" s="89"/>
      <c r="C61" s="90"/>
      <c r="D61" s="90"/>
    </row>
    <row r="62" spans="1:15" ht="15.75" customHeight="1" x14ac:dyDescent="0.3">
      <c r="A62" s="77"/>
      <c r="B62" s="89"/>
      <c r="C62" s="90"/>
      <c r="D62" s="90"/>
    </row>
    <row r="63" spans="1:15" ht="15.75" customHeight="1" x14ac:dyDescent="0.3">
      <c r="A63" s="77"/>
      <c r="B63" s="89"/>
      <c r="C63" s="90"/>
      <c r="D63" s="90"/>
    </row>
    <row r="64" spans="1:15" ht="15.75" customHeight="1" x14ac:dyDescent="0.3">
      <c r="A64" s="77"/>
      <c r="B64" s="89"/>
      <c r="C64" s="90"/>
      <c r="D64" s="90"/>
    </row>
    <row r="65" spans="1:4" ht="15.75" customHeight="1" x14ac:dyDescent="0.3">
      <c r="A65" s="77"/>
      <c r="B65" s="89"/>
      <c r="C65" s="90"/>
      <c r="D65" s="90"/>
    </row>
    <row r="66" spans="1:4" ht="15.75" customHeight="1" x14ac:dyDescent="0.3">
      <c r="A66" s="77"/>
      <c r="B66" s="89"/>
      <c r="C66" s="90"/>
      <c r="D66" s="90"/>
    </row>
    <row r="67" spans="1:4" ht="15.75" customHeight="1" x14ac:dyDescent="0.3">
      <c r="A67" s="77"/>
      <c r="B67" s="89"/>
      <c r="C67" s="90"/>
      <c r="D67" s="90"/>
    </row>
    <row r="68" spans="1:4" ht="15.75" customHeight="1" x14ac:dyDescent="0.3">
      <c r="A68" s="77"/>
      <c r="B68" s="89"/>
      <c r="C68" s="90"/>
      <c r="D68" s="90"/>
    </row>
    <row r="69" spans="1:4" ht="15.75" customHeight="1" x14ac:dyDescent="0.3">
      <c r="A69" s="77"/>
      <c r="B69" s="89"/>
      <c r="C69" s="90"/>
      <c r="D69" s="90"/>
    </row>
    <row r="70" spans="1:4" ht="15.75" customHeight="1" x14ac:dyDescent="0.3">
      <c r="A70" s="77"/>
      <c r="B70" s="89"/>
      <c r="C70" s="90"/>
      <c r="D70" s="90"/>
    </row>
    <row r="71" spans="1:4" ht="15.75" customHeight="1" x14ac:dyDescent="0.3">
      <c r="A71" s="77"/>
      <c r="B71" s="89"/>
      <c r="C71" s="90"/>
      <c r="D71" s="90"/>
    </row>
    <row r="72" spans="1:4" ht="15.75" customHeight="1" x14ac:dyDescent="0.3">
      <c r="A72" s="77"/>
      <c r="B72" s="89"/>
      <c r="C72" s="90"/>
      <c r="D72" s="90"/>
    </row>
    <row r="73" spans="1:4" ht="15.75" customHeight="1" x14ac:dyDescent="0.3">
      <c r="A73" s="77"/>
      <c r="B73" s="89"/>
      <c r="C73" s="90"/>
      <c r="D73" s="90"/>
    </row>
    <row r="74" spans="1:4" ht="15.75" customHeight="1" x14ac:dyDescent="0.3">
      <c r="A74" s="77"/>
      <c r="B74" s="89"/>
      <c r="C74" s="90"/>
      <c r="D74" s="90"/>
    </row>
    <row r="75" spans="1:4" ht="15.75" customHeight="1" x14ac:dyDescent="0.3">
      <c r="A75" s="77"/>
      <c r="B75" s="89"/>
      <c r="C75" s="90"/>
      <c r="D75" s="90"/>
    </row>
    <row r="76" spans="1:4" ht="15.75" customHeight="1" x14ac:dyDescent="0.3">
      <c r="A76" s="77"/>
      <c r="B76" s="89"/>
      <c r="C76" s="90"/>
      <c r="D76" s="90"/>
    </row>
    <row r="77" spans="1:4" ht="15.75" customHeight="1" x14ac:dyDescent="0.3">
      <c r="A77" s="77"/>
      <c r="B77" s="89"/>
      <c r="C77" s="90"/>
      <c r="D77" s="90"/>
    </row>
    <row r="78" spans="1:4" ht="15.75" customHeight="1" x14ac:dyDescent="0.3">
      <c r="A78" s="77"/>
      <c r="B78" s="89"/>
      <c r="C78" s="90"/>
      <c r="D78" s="90"/>
    </row>
    <row r="79" spans="1:4" ht="15.75" customHeight="1" x14ac:dyDescent="0.3">
      <c r="A79" s="77"/>
      <c r="B79" s="89"/>
      <c r="C79" s="90"/>
      <c r="D79" s="90"/>
    </row>
    <row r="80" spans="1:4" ht="15.75" customHeight="1" x14ac:dyDescent="0.3">
      <c r="A80" s="77"/>
      <c r="B80" s="89"/>
      <c r="C80" s="90"/>
      <c r="D80" s="90"/>
    </row>
    <row r="81" spans="1:4" ht="15.75" customHeight="1" x14ac:dyDescent="0.3">
      <c r="A81" s="77"/>
      <c r="B81" s="89"/>
      <c r="C81" s="90"/>
      <c r="D81" s="90"/>
    </row>
    <row r="82" spans="1:4" ht="15.75" customHeight="1" x14ac:dyDescent="0.3">
      <c r="A82" s="77"/>
      <c r="B82" s="89"/>
      <c r="C82" s="90"/>
      <c r="D82" s="90"/>
    </row>
    <row r="83" spans="1:4" ht="15.75" customHeight="1" x14ac:dyDescent="0.3">
      <c r="A83" s="77"/>
      <c r="B83" s="89"/>
      <c r="C83" s="90"/>
      <c r="D83" s="90"/>
    </row>
    <row r="84" spans="1:4" ht="15.75" customHeight="1" x14ac:dyDescent="0.3">
      <c r="A84" s="77"/>
      <c r="B84" s="89"/>
      <c r="C84" s="90"/>
      <c r="D84" s="90"/>
    </row>
    <row r="85" spans="1:4" ht="15.75" customHeight="1" x14ac:dyDescent="0.3">
      <c r="A85" s="77"/>
      <c r="B85" s="89"/>
      <c r="C85" s="90"/>
      <c r="D85" s="90"/>
    </row>
    <row r="86" spans="1:4" ht="15.75" customHeight="1" x14ac:dyDescent="0.3">
      <c r="A86" s="77"/>
      <c r="B86" s="89"/>
      <c r="C86" s="90"/>
      <c r="D86" s="90"/>
    </row>
    <row r="87" spans="1:4" ht="15.75" customHeight="1" x14ac:dyDescent="0.3">
      <c r="A87" s="77"/>
      <c r="B87" s="89"/>
      <c r="C87" s="90"/>
      <c r="D87" s="90"/>
    </row>
    <row r="88" spans="1:4" ht="15.75" customHeight="1" x14ac:dyDescent="0.3">
      <c r="A88" s="77"/>
      <c r="B88" s="89"/>
      <c r="C88" s="90"/>
      <c r="D88" s="90"/>
    </row>
    <row r="89" spans="1:4" ht="15.75" customHeight="1" x14ac:dyDescent="0.3">
      <c r="A89" s="77"/>
      <c r="B89" s="89"/>
      <c r="C89" s="90"/>
      <c r="D89" s="90"/>
    </row>
    <row r="90" spans="1:4" ht="15.75" customHeight="1" x14ac:dyDescent="0.3">
      <c r="A90" s="77"/>
      <c r="B90" s="89"/>
      <c r="C90" s="90"/>
      <c r="D90" s="90"/>
    </row>
    <row r="91" spans="1:4" ht="15.75" customHeight="1" x14ac:dyDescent="0.3">
      <c r="A91" s="77"/>
      <c r="B91" s="89"/>
      <c r="C91" s="90"/>
      <c r="D91" s="90"/>
    </row>
    <row r="92" spans="1:4" ht="15.75" customHeight="1" x14ac:dyDescent="0.3">
      <c r="A92" s="77"/>
      <c r="B92" s="89"/>
      <c r="C92" s="90"/>
      <c r="D92" s="90"/>
    </row>
    <row r="93" spans="1:4" ht="15.75" customHeight="1" x14ac:dyDescent="0.3">
      <c r="A93" s="77"/>
      <c r="B93" s="89"/>
      <c r="C93" s="90"/>
      <c r="D93" s="90"/>
    </row>
    <row r="94" spans="1:4" ht="15.75" customHeight="1" x14ac:dyDescent="0.3">
      <c r="A94" s="77"/>
      <c r="B94" s="89"/>
      <c r="C94" s="90"/>
      <c r="D94" s="90"/>
    </row>
    <row r="95" spans="1:4" ht="15.75" customHeight="1" x14ac:dyDescent="0.3">
      <c r="A95" s="77"/>
      <c r="B95" s="89"/>
      <c r="C95" s="90"/>
      <c r="D95" s="90"/>
    </row>
    <row r="96" spans="1:4" ht="15.75" customHeight="1" x14ac:dyDescent="0.3">
      <c r="A96" s="77"/>
      <c r="B96" s="89"/>
      <c r="C96" s="90"/>
      <c r="D96" s="90"/>
    </row>
    <row r="97" spans="1:4" ht="15.75" customHeight="1" x14ac:dyDescent="0.3">
      <c r="A97" s="77"/>
      <c r="B97" s="89"/>
      <c r="C97" s="90"/>
      <c r="D97" s="90"/>
    </row>
    <row r="98" spans="1:4" ht="15.75" customHeight="1" x14ac:dyDescent="0.3">
      <c r="A98" s="77"/>
      <c r="B98" s="89"/>
      <c r="C98" s="90"/>
      <c r="D98" s="90"/>
    </row>
    <row r="99" spans="1:4" ht="15.75" customHeight="1" x14ac:dyDescent="0.3">
      <c r="A99" s="77"/>
      <c r="B99" s="89"/>
      <c r="C99" s="90"/>
      <c r="D99" s="90"/>
    </row>
    <row r="100" spans="1:4" ht="15.75" customHeight="1" x14ac:dyDescent="0.3">
      <c r="A100" s="77"/>
      <c r="B100" s="89"/>
      <c r="C100" s="90"/>
      <c r="D100" s="90"/>
    </row>
    <row r="101" spans="1:4" ht="15.75" customHeight="1" x14ac:dyDescent="0.3">
      <c r="A101" s="77"/>
      <c r="B101" s="89"/>
      <c r="C101" s="90"/>
      <c r="D101" s="90"/>
    </row>
    <row r="102" spans="1:4" ht="15.75" customHeight="1" x14ac:dyDescent="0.3">
      <c r="A102" s="77"/>
      <c r="B102" s="89"/>
      <c r="C102" s="90"/>
      <c r="D102" s="90"/>
    </row>
    <row r="103" spans="1:4" ht="15.75" customHeight="1" x14ac:dyDescent="0.3">
      <c r="A103" s="77"/>
      <c r="B103" s="89"/>
      <c r="C103" s="90"/>
      <c r="D103" s="90"/>
    </row>
    <row r="104" spans="1:4" ht="15.75" customHeight="1" x14ac:dyDescent="0.3">
      <c r="A104" s="77"/>
      <c r="B104" s="89"/>
      <c r="C104" s="90"/>
      <c r="D104" s="90"/>
    </row>
    <row r="105" spans="1:4" ht="15.75" customHeight="1" x14ac:dyDescent="0.3">
      <c r="A105" s="77"/>
      <c r="B105" s="89"/>
      <c r="C105" s="90"/>
      <c r="D105" s="90"/>
    </row>
    <row r="106" spans="1:4" ht="15.75" customHeight="1" x14ac:dyDescent="0.3">
      <c r="A106" s="77"/>
      <c r="B106" s="89"/>
      <c r="C106" s="90"/>
      <c r="D106" s="90"/>
    </row>
    <row r="107" spans="1:4" ht="15.75" customHeight="1" x14ac:dyDescent="0.3">
      <c r="A107" s="77"/>
      <c r="B107" s="89"/>
      <c r="C107" s="90"/>
      <c r="D107" s="90"/>
    </row>
    <row r="108" spans="1:4" ht="15.75" customHeight="1" x14ac:dyDescent="0.3">
      <c r="A108" s="77"/>
      <c r="B108" s="89"/>
      <c r="C108" s="90"/>
      <c r="D108" s="90"/>
    </row>
    <row r="109" spans="1:4" ht="15.75" customHeight="1" x14ac:dyDescent="0.3">
      <c r="A109" s="77"/>
      <c r="B109" s="89"/>
      <c r="C109" s="90"/>
      <c r="D109" s="90"/>
    </row>
    <row r="110" spans="1:4" ht="15.75" customHeight="1" x14ac:dyDescent="0.3">
      <c r="A110" s="77"/>
      <c r="B110" s="89"/>
      <c r="C110" s="90"/>
      <c r="D110" s="90"/>
    </row>
    <row r="111" spans="1:4" ht="15.75" customHeight="1" x14ac:dyDescent="0.3">
      <c r="A111" s="77"/>
      <c r="B111" s="89"/>
      <c r="C111" s="90"/>
      <c r="D111" s="90"/>
    </row>
    <row r="112" spans="1:4" ht="15.75" customHeight="1" x14ac:dyDescent="0.3">
      <c r="A112" s="77"/>
      <c r="B112" s="89"/>
      <c r="C112" s="90"/>
      <c r="D112" s="90"/>
    </row>
    <row r="113" spans="1:4" ht="15.75" customHeight="1" x14ac:dyDescent="0.3">
      <c r="A113" s="77"/>
      <c r="B113" s="89"/>
      <c r="C113" s="90"/>
      <c r="D113" s="90"/>
    </row>
    <row r="114" spans="1:4" ht="15.75" customHeight="1" x14ac:dyDescent="0.3">
      <c r="A114" s="77"/>
      <c r="B114" s="89"/>
      <c r="C114" s="90"/>
      <c r="D114" s="90"/>
    </row>
    <row r="115" spans="1:4" ht="15.75" customHeight="1" x14ac:dyDescent="0.3">
      <c r="A115" s="77"/>
      <c r="B115" s="89"/>
      <c r="C115" s="90"/>
      <c r="D115" s="90"/>
    </row>
    <row r="116" spans="1:4" ht="15.75" customHeight="1" x14ac:dyDescent="0.3">
      <c r="A116" s="77"/>
      <c r="B116" s="89"/>
      <c r="C116" s="90"/>
      <c r="D116" s="90"/>
    </row>
    <row r="117" spans="1:4" ht="15.75" customHeight="1" x14ac:dyDescent="0.3">
      <c r="A117" s="77"/>
      <c r="B117" s="89"/>
      <c r="C117" s="90"/>
      <c r="D117" s="90"/>
    </row>
    <row r="118" spans="1:4" ht="15.75" customHeight="1" x14ac:dyDescent="0.3">
      <c r="A118" s="77"/>
      <c r="B118" s="89"/>
      <c r="C118" s="90"/>
      <c r="D118" s="90"/>
    </row>
    <row r="119" spans="1:4" ht="15.75" customHeight="1" x14ac:dyDescent="0.3">
      <c r="A119" s="77"/>
      <c r="B119" s="89"/>
      <c r="C119" s="90"/>
      <c r="D119" s="90"/>
    </row>
    <row r="120" spans="1:4" ht="15.75" customHeight="1" x14ac:dyDescent="0.3">
      <c r="A120" s="77"/>
      <c r="B120" s="89"/>
      <c r="C120" s="90"/>
      <c r="D120" s="90"/>
    </row>
    <row r="121" spans="1:4" ht="15.75" customHeight="1" x14ac:dyDescent="0.3">
      <c r="A121" s="77"/>
      <c r="B121" s="89"/>
      <c r="C121" s="90"/>
      <c r="D121" s="90"/>
    </row>
    <row r="122" spans="1:4" ht="15.75" customHeight="1" x14ac:dyDescent="0.3">
      <c r="A122" s="77"/>
      <c r="B122" s="89"/>
      <c r="C122" s="90"/>
      <c r="D122" s="90"/>
    </row>
    <row r="123" spans="1:4" ht="15.75" customHeight="1" x14ac:dyDescent="0.3">
      <c r="A123" s="77"/>
      <c r="B123" s="89"/>
      <c r="C123" s="90"/>
      <c r="D123" s="90"/>
    </row>
    <row r="124" spans="1:4" ht="15.75" customHeight="1" x14ac:dyDescent="0.3">
      <c r="A124" s="77"/>
      <c r="B124" s="89"/>
      <c r="C124" s="90"/>
      <c r="D124" s="90"/>
    </row>
    <row r="125" spans="1:4" ht="15.75" customHeight="1" x14ac:dyDescent="0.3">
      <c r="A125" s="77"/>
      <c r="B125" s="89"/>
      <c r="C125" s="90"/>
      <c r="D125" s="90"/>
    </row>
    <row r="126" spans="1:4" ht="15.75" customHeight="1" x14ac:dyDescent="0.3">
      <c r="A126" s="77"/>
      <c r="B126" s="89"/>
      <c r="C126" s="90"/>
      <c r="D126" s="90"/>
    </row>
    <row r="127" spans="1:4" ht="15.75" customHeight="1" x14ac:dyDescent="0.3">
      <c r="A127" s="77"/>
      <c r="B127" s="89"/>
      <c r="C127" s="90"/>
      <c r="D127" s="90"/>
    </row>
    <row r="128" spans="1:4" ht="15.75" customHeight="1" x14ac:dyDescent="0.3">
      <c r="A128" s="77"/>
      <c r="B128" s="89"/>
      <c r="C128" s="90"/>
      <c r="D128" s="90"/>
    </row>
    <row r="129" spans="1:4" ht="15.75" customHeight="1" x14ac:dyDescent="0.3">
      <c r="A129" s="77"/>
      <c r="B129" s="89"/>
      <c r="C129" s="90"/>
      <c r="D129" s="90"/>
    </row>
    <row r="130" spans="1:4" ht="15.75" customHeight="1" x14ac:dyDescent="0.3">
      <c r="A130" s="77"/>
      <c r="B130" s="89"/>
      <c r="C130" s="90"/>
      <c r="D130" s="90"/>
    </row>
    <row r="131" spans="1:4" ht="15.75" customHeight="1" x14ac:dyDescent="0.3">
      <c r="A131" s="77"/>
      <c r="B131" s="89"/>
      <c r="C131" s="90"/>
      <c r="D131" s="90"/>
    </row>
    <row r="132" spans="1:4" ht="15.75" customHeight="1" x14ac:dyDescent="0.3">
      <c r="A132" s="77"/>
      <c r="B132" s="89"/>
      <c r="C132" s="90"/>
      <c r="D132" s="90"/>
    </row>
    <row r="133" spans="1:4" ht="15.75" customHeight="1" x14ac:dyDescent="0.3">
      <c r="A133" s="77"/>
      <c r="B133" s="89"/>
      <c r="C133" s="90"/>
      <c r="D133" s="90"/>
    </row>
    <row r="134" spans="1:4" ht="15.75" customHeight="1" x14ac:dyDescent="0.3">
      <c r="A134" s="77"/>
      <c r="B134" s="89"/>
      <c r="C134" s="90"/>
      <c r="D134" s="90"/>
    </row>
    <row r="135" spans="1:4" ht="15.75" customHeight="1" x14ac:dyDescent="0.3">
      <c r="A135" s="77"/>
      <c r="B135" s="89"/>
      <c r="C135" s="90"/>
      <c r="D135" s="90"/>
    </row>
    <row r="136" spans="1:4" ht="15.75" customHeight="1" x14ac:dyDescent="0.3">
      <c r="A136" s="77"/>
      <c r="B136" s="89"/>
      <c r="C136" s="90"/>
      <c r="D136" s="90"/>
    </row>
    <row r="137" spans="1:4" ht="15.75" customHeight="1" x14ac:dyDescent="0.3">
      <c r="A137" s="77"/>
      <c r="B137" s="89"/>
      <c r="C137" s="90"/>
      <c r="D137" s="90"/>
    </row>
    <row r="138" spans="1:4" ht="15.75" customHeight="1" x14ac:dyDescent="0.3">
      <c r="A138" s="77"/>
      <c r="B138" s="89"/>
      <c r="C138" s="90"/>
      <c r="D138" s="90"/>
    </row>
    <row r="139" spans="1:4" ht="15.75" customHeight="1" x14ac:dyDescent="0.3">
      <c r="A139" s="77"/>
      <c r="B139" s="89"/>
      <c r="C139" s="90"/>
      <c r="D139" s="90"/>
    </row>
    <row r="140" spans="1:4" ht="15.75" customHeight="1" x14ac:dyDescent="0.3">
      <c r="A140" s="77"/>
      <c r="B140" s="89"/>
      <c r="C140" s="90"/>
      <c r="D140" s="90"/>
    </row>
    <row r="141" spans="1:4" ht="15.75" customHeight="1" x14ac:dyDescent="0.3">
      <c r="A141" s="77"/>
      <c r="B141" s="89"/>
      <c r="C141" s="90"/>
      <c r="D141" s="90"/>
    </row>
    <row r="142" spans="1:4" ht="15.75" customHeight="1" x14ac:dyDescent="0.3">
      <c r="A142" s="77"/>
      <c r="B142" s="89"/>
      <c r="C142" s="90"/>
      <c r="D142" s="90"/>
    </row>
    <row r="143" spans="1:4" ht="15.75" customHeight="1" x14ac:dyDescent="0.3">
      <c r="A143" s="77"/>
      <c r="B143" s="89"/>
      <c r="C143" s="90"/>
      <c r="D143" s="90"/>
    </row>
    <row r="144" spans="1:4" ht="15.75" customHeight="1" x14ac:dyDescent="0.3">
      <c r="A144" s="77"/>
      <c r="B144" s="89"/>
      <c r="C144" s="90"/>
      <c r="D144" s="90"/>
    </row>
    <row r="145" spans="1:4" ht="15.75" customHeight="1" x14ac:dyDescent="0.3">
      <c r="A145" s="77"/>
      <c r="B145" s="89"/>
      <c r="C145" s="90"/>
      <c r="D145" s="90"/>
    </row>
    <row r="146" spans="1:4" ht="15.75" customHeight="1" x14ac:dyDescent="0.3">
      <c r="A146" s="77"/>
      <c r="B146" s="89"/>
      <c r="C146" s="90"/>
      <c r="D146" s="90"/>
    </row>
    <row r="147" spans="1:4" ht="15.75" customHeight="1" x14ac:dyDescent="0.3">
      <c r="A147" s="77"/>
      <c r="B147" s="89"/>
      <c r="C147" s="90"/>
      <c r="D147" s="90"/>
    </row>
    <row r="148" spans="1:4" ht="15.75" customHeight="1" x14ac:dyDescent="0.3">
      <c r="A148" s="77"/>
      <c r="B148" s="89"/>
      <c r="C148" s="90"/>
      <c r="D148" s="90"/>
    </row>
    <row r="149" spans="1:4" ht="15.75" customHeight="1" x14ac:dyDescent="0.3">
      <c r="A149" s="77"/>
      <c r="B149" s="89"/>
      <c r="C149" s="90"/>
      <c r="D149" s="90"/>
    </row>
    <row r="150" spans="1:4" ht="15.75" customHeight="1" x14ac:dyDescent="0.3">
      <c r="A150" s="77"/>
      <c r="B150" s="89"/>
      <c r="C150" s="90"/>
      <c r="D150" s="90"/>
    </row>
    <row r="151" spans="1:4" ht="15.75" customHeight="1" x14ac:dyDescent="0.3">
      <c r="A151" s="77"/>
      <c r="B151" s="89"/>
      <c r="C151" s="90"/>
      <c r="D151" s="90"/>
    </row>
    <row r="152" spans="1:4" ht="15.75" customHeight="1" x14ac:dyDescent="0.3">
      <c r="A152" s="77"/>
      <c r="B152" s="89"/>
      <c r="C152" s="90"/>
      <c r="D152" s="90"/>
    </row>
    <row r="153" spans="1:4" ht="15.75" customHeight="1" x14ac:dyDescent="0.3">
      <c r="A153" s="77"/>
      <c r="B153" s="89"/>
      <c r="C153" s="90"/>
      <c r="D153" s="90"/>
    </row>
    <row r="154" spans="1:4" ht="15.75" customHeight="1" x14ac:dyDescent="0.3">
      <c r="A154" s="77"/>
      <c r="B154" s="89"/>
      <c r="C154" s="90"/>
      <c r="D154" s="90"/>
    </row>
    <row r="155" spans="1:4" ht="15.75" customHeight="1" x14ac:dyDescent="0.3">
      <c r="A155" s="77"/>
      <c r="B155" s="89"/>
      <c r="C155" s="90"/>
      <c r="D155" s="90"/>
    </row>
    <row r="156" spans="1:4" ht="15.75" customHeight="1" x14ac:dyDescent="0.3">
      <c r="A156" s="77"/>
      <c r="B156" s="89"/>
      <c r="C156" s="90"/>
      <c r="D156" s="90"/>
    </row>
    <row r="157" spans="1:4" ht="15.75" customHeight="1" x14ac:dyDescent="0.3">
      <c r="A157" s="77"/>
      <c r="B157" s="89"/>
      <c r="C157" s="90"/>
      <c r="D157" s="90"/>
    </row>
    <row r="158" spans="1:4" ht="15.75" customHeight="1" x14ac:dyDescent="0.3">
      <c r="A158" s="77"/>
      <c r="B158" s="89"/>
      <c r="C158" s="90"/>
      <c r="D158" s="90"/>
    </row>
    <row r="159" spans="1:4" ht="15.75" customHeight="1" x14ac:dyDescent="0.3">
      <c r="A159" s="77"/>
      <c r="B159" s="89"/>
      <c r="C159" s="90"/>
      <c r="D159" s="90"/>
    </row>
    <row r="160" spans="1:4" ht="15.75" customHeight="1" x14ac:dyDescent="0.3">
      <c r="A160" s="77"/>
      <c r="B160" s="89"/>
      <c r="C160" s="90"/>
      <c r="D160" s="90"/>
    </row>
    <row r="161" spans="1:4" ht="15.75" customHeight="1" x14ac:dyDescent="0.3">
      <c r="A161" s="77"/>
      <c r="B161" s="89"/>
      <c r="C161" s="90"/>
      <c r="D161" s="90"/>
    </row>
    <row r="162" spans="1:4" ht="15.75" customHeight="1" x14ac:dyDescent="0.3">
      <c r="A162" s="77"/>
      <c r="B162" s="89"/>
      <c r="C162" s="90"/>
      <c r="D162" s="90"/>
    </row>
    <row r="163" spans="1:4" ht="15.75" customHeight="1" x14ac:dyDescent="0.3">
      <c r="A163" s="77"/>
      <c r="B163" s="89"/>
      <c r="C163" s="90"/>
      <c r="D163" s="90"/>
    </row>
    <row r="164" spans="1:4" ht="15.75" customHeight="1" x14ac:dyDescent="0.3">
      <c r="A164" s="77"/>
      <c r="B164" s="89"/>
      <c r="C164" s="90"/>
      <c r="D164" s="90"/>
    </row>
    <row r="165" spans="1:4" ht="15.75" customHeight="1" x14ac:dyDescent="0.3">
      <c r="A165" s="77"/>
      <c r="B165" s="89"/>
      <c r="C165" s="90"/>
      <c r="D165" s="90"/>
    </row>
    <row r="166" spans="1:4" ht="15.75" customHeight="1" x14ac:dyDescent="0.3">
      <c r="A166" s="77"/>
      <c r="B166" s="89"/>
      <c r="C166" s="90"/>
      <c r="D166" s="90"/>
    </row>
    <row r="167" spans="1:4" ht="15.75" customHeight="1" x14ac:dyDescent="0.3">
      <c r="A167" s="77"/>
      <c r="B167" s="89"/>
      <c r="C167" s="90"/>
      <c r="D167" s="90"/>
    </row>
    <row r="168" spans="1:4" ht="15.75" customHeight="1" x14ac:dyDescent="0.3">
      <c r="A168" s="77"/>
      <c r="B168" s="89"/>
      <c r="C168" s="90"/>
      <c r="D168" s="90"/>
    </row>
    <row r="169" spans="1:4" ht="15.75" customHeight="1" x14ac:dyDescent="0.3">
      <c r="A169" s="77"/>
      <c r="B169" s="89"/>
      <c r="C169" s="90"/>
      <c r="D169" s="90"/>
    </row>
    <row r="170" spans="1:4" ht="15.75" customHeight="1" x14ac:dyDescent="0.3">
      <c r="A170" s="77"/>
      <c r="B170" s="89"/>
      <c r="C170" s="90"/>
      <c r="D170" s="90"/>
    </row>
    <row r="171" spans="1:4" ht="15.75" customHeight="1" x14ac:dyDescent="0.3">
      <c r="A171" s="77"/>
      <c r="B171" s="89"/>
      <c r="C171" s="90"/>
      <c r="D171" s="90"/>
    </row>
    <row r="172" spans="1:4" ht="15.75" customHeight="1" x14ac:dyDescent="0.3">
      <c r="A172" s="77"/>
      <c r="B172" s="89"/>
      <c r="C172" s="90"/>
      <c r="D172" s="90"/>
    </row>
    <row r="173" spans="1:4" ht="15.75" customHeight="1" x14ac:dyDescent="0.3">
      <c r="A173" s="77"/>
      <c r="B173" s="89"/>
      <c r="C173" s="90"/>
      <c r="D173" s="90"/>
    </row>
    <row r="174" spans="1:4" ht="15.75" customHeight="1" x14ac:dyDescent="0.3">
      <c r="A174" s="77"/>
      <c r="B174" s="89"/>
      <c r="C174" s="90"/>
      <c r="D174" s="90"/>
    </row>
    <row r="175" spans="1:4" ht="15.75" customHeight="1" x14ac:dyDescent="0.3">
      <c r="A175" s="77"/>
      <c r="B175" s="89"/>
      <c r="C175" s="90"/>
      <c r="D175" s="90"/>
    </row>
    <row r="176" spans="1:4" ht="15.75" customHeight="1" x14ac:dyDescent="0.3">
      <c r="A176" s="77"/>
      <c r="B176" s="89"/>
      <c r="C176" s="90"/>
      <c r="D176" s="90"/>
    </row>
    <row r="177" spans="1:4" ht="15.75" customHeight="1" x14ac:dyDescent="0.3">
      <c r="A177" s="77"/>
      <c r="B177" s="89"/>
      <c r="C177" s="90"/>
      <c r="D177" s="90"/>
    </row>
    <row r="178" spans="1:4" ht="15.75" customHeight="1" x14ac:dyDescent="0.3">
      <c r="A178" s="77"/>
      <c r="B178" s="89"/>
      <c r="C178" s="90"/>
      <c r="D178" s="90"/>
    </row>
    <row r="179" spans="1:4" ht="15.75" customHeight="1" x14ac:dyDescent="0.3">
      <c r="A179" s="77"/>
      <c r="B179" s="89"/>
      <c r="C179" s="90"/>
      <c r="D179" s="90"/>
    </row>
    <row r="180" spans="1:4" ht="15.75" customHeight="1" x14ac:dyDescent="0.3">
      <c r="A180" s="77"/>
      <c r="B180" s="89"/>
      <c r="C180" s="90"/>
      <c r="D180" s="90"/>
    </row>
    <row r="181" spans="1:4" ht="15.75" customHeight="1" x14ac:dyDescent="0.3">
      <c r="A181" s="77"/>
      <c r="B181" s="89"/>
      <c r="C181" s="90"/>
      <c r="D181" s="90"/>
    </row>
    <row r="182" spans="1:4" ht="15.75" customHeight="1" x14ac:dyDescent="0.3">
      <c r="A182" s="77"/>
      <c r="B182" s="89"/>
      <c r="C182" s="90"/>
      <c r="D182" s="90"/>
    </row>
    <row r="183" spans="1:4" ht="15.75" customHeight="1" x14ac:dyDescent="0.3">
      <c r="A183" s="77"/>
      <c r="B183" s="89"/>
      <c r="C183" s="90"/>
      <c r="D183" s="90"/>
    </row>
    <row r="184" spans="1:4" ht="15.75" customHeight="1" x14ac:dyDescent="0.3">
      <c r="A184" s="77"/>
      <c r="B184" s="89"/>
      <c r="C184" s="90"/>
      <c r="D184" s="90"/>
    </row>
    <row r="185" spans="1:4" ht="15.75" customHeight="1" x14ac:dyDescent="0.3">
      <c r="A185" s="77"/>
      <c r="B185" s="89"/>
      <c r="C185" s="90"/>
      <c r="D185" s="90"/>
    </row>
    <row r="186" spans="1:4" ht="15.75" customHeight="1" x14ac:dyDescent="0.3">
      <c r="A186" s="77"/>
      <c r="B186" s="89"/>
      <c r="C186" s="90"/>
      <c r="D186" s="90"/>
    </row>
    <row r="187" spans="1:4" ht="15.75" customHeight="1" x14ac:dyDescent="0.3">
      <c r="A187" s="77"/>
      <c r="B187" s="89"/>
      <c r="C187" s="90"/>
      <c r="D187" s="90"/>
    </row>
    <row r="188" spans="1:4" ht="15.75" customHeight="1" x14ac:dyDescent="0.3">
      <c r="A188" s="77"/>
      <c r="B188" s="89"/>
      <c r="C188" s="90"/>
      <c r="D188" s="90"/>
    </row>
    <row r="189" spans="1:4" ht="15.75" customHeight="1" x14ac:dyDescent="0.3">
      <c r="A189" s="77"/>
      <c r="B189" s="89"/>
      <c r="C189" s="90"/>
      <c r="D189" s="90"/>
    </row>
    <row r="190" spans="1:4" ht="15.75" customHeight="1" x14ac:dyDescent="0.3">
      <c r="A190" s="77"/>
      <c r="B190" s="89"/>
      <c r="C190" s="90"/>
      <c r="D190" s="90"/>
    </row>
    <row r="191" spans="1:4" ht="15.75" customHeight="1" x14ac:dyDescent="0.3">
      <c r="A191" s="77"/>
      <c r="B191" s="89"/>
      <c r="C191" s="90"/>
      <c r="D191" s="90"/>
    </row>
    <row r="192" spans="1:4" ht="15.75" customHeight="1" x14ac:dyDescent="0.3">
      <c r="A192" s="77"/>
      <c r="B192" s="89"/>
      <c r="C192" s="90"/>
      <c r="D192" s="90"/>
    </row>
    <row r="193" spans="1:4" ht="15.75" customHeight="1" x14ac:dyDescent="0.3">
      <c r="A193" s="77"/>
      <c r="B193" s="89"/>
      <c r="C193" s="90"/>
      <c r="D193" s="90"/>
    </row>
    <row r="194" spans="1:4" ht="15.75" customHeight="1" x14ac:dyDescent="0.3">
      <c r="A194" s="77"/>
      <c r="B194" s="89"/>
      <c r="C194" s="90"/>
      <c r="D194" s="90"/>
    </row>
    <row r="195" spans="1:4" ht="15.75" customHeight="1" x14ac:dyDescent="0.3">
      <c r="A195" s="77"/>
      <c r="B195" s="89"/>
      <c r="C195" s="90"/>
      <c r="D195" s="90"/>
    </row>
    <row r="196" spans="1:4" ht="15.75" customHeight="1" x14ac:dyDescent="0.3">
      <c r="A196" s="77"/>
      <c r="B196" s="89"/>
      <c r="C196" s="90"/>
      <c r="D196" s="90"/>
    </row>
    <row r="197" spans="1:4" ht="15.75" customHeight="1" x14ac:dyDescent="0.3">
      <c r="A197" s="77"/>
      <c r="B197" s="89"/>
      <c r="C197" s="90"/>
      <c r="D197" s="90"/>
    </row>
    <row r="198" spans="1:4" ht="15.75" customHeight="1" x14ac:dyDescent="0.3">
      <c r="A198" s="77"/>
      <c r="B198" s="89"/>
      <c r="C198" s="90"/>
      <c r="D198" s="90"/>
    </row>
    <row r="199" spans="1:4" ht="15.75" customHeight="1" x14ac:dyDescent="0.3">
      <c r="A199" s="77"/>
      <c r="B199" s="89"/>
      <c r="C199" s="90"/>
      <c r="D199" s="90"/>
    </row>
    <row r="200" spans="1:4" ht="15.75" customHeight="1" x14ac:dyDescent="0.3">
      <c r="A200" s="77"/>
      <c r="B200" s="89"/>
      <c r="C200" s="90"/>
      <c r="D200" s="90"/>
    </row>
    <row r="201" spans="1:4" ht="15.75" customHeight="1" x14ac:dyDescent="0.3">
      <c r="A201" s="77"/>
      <c r="B201" s="89"/>
      <c r="C201" s="90"/>
      <c r="D201" s="90"/>
    </row>
    <row r="202" spans="1:4" ht="15.75" customHeight="1" x14ac:dyDescent="0.3">
      <c r="A202" s="77"/>
      <c r="B202" s="89"/>
      <c r="C202" s="90"/>
      <c r="D202" s="90"/>
    </row>
    <row r="203" spans="1:4" ht="15.75" customHeight="1" x14ac:dyDescent="0.3">
      <c r="A203" s="77"/>
      <c r="B203" s="89"/>
      <c r="C203" s="90"/>
      <c r="D203" s="90"/>
    </row>
    <row r="204" spans="1:4" ht="15.75" customHeight="1" x14ac:dyDescent="0.3">
      <c r="A204" s="77"/>
      <c r="B204" s="89"/>
      <c r="C204" s="90"/>
      <c r="D204" s="90"/>
    </row>
    <row r="205" spans="1:4" ht="15.75" customHeight="1" x14ac:dyDescent="0.3">
      <c r="A205" s="77"/>
      <c r="B205" s="89"/>
      <c r="C205" s="90"/>
      <c r="D205" s="90"/>
    </row>
    <row r="206" spans="1:4" ht="15.75" customHeight="1" x14ac:dyDescent="0.3">
      <c r="A206" s="77"/>
      <c r="B206" s="89"/>
      <c r="C206" s="90"/>
      <c r="D206" s="90"/>
    </row>
    <row r="207" spans="1:4" ht="15.75" customHeight="1" x14ac:dyDescent="0.3">
      <c r="A207" s="77"/>
      <c r="B207" s="89"/>
      <c r="C207" s="90"/>
      <c r="D207" s="90"/>
    </row>
    <row r="208" spans="1:4" ht="15.75" customHeight="1" x14ac:dyDescent="0.3">
      <c r="A208" s="1"/>
      <c r="B208" s="89"/>
      <c r="C208" s="89"/>
      <c r="D208" s="89"/>
    </row>
    <row r="209" spans="1:8" ht="15.75" customHeight="1" x14ac:dyDescent="0.3">
      <c r="A209" s="1"/>
      <c r="B209" s="91" t="s">
        <v>153</v>
      </c>
      <c r="C209" s="91" t="s">
        <v>154</v>
      </c>
      <c r="D209" s="92" t="s">
        <v>153</v>
      </c>
      <c r="E209" s="92" t="s">
        <v>154</v>
      </c>
    </row>
    <row r="210" spans="1:8" ht="15.75" customHeight="1" x14ac:dyDescent="0.4">
      <c r="A210" s="1"/>
      <c r="B210" s="93" t="s">
        <v>155</v>
      </c>
      <c r="C210" s="93" t="s">
        <v>156</v>
      </c>
      <c r="D210" s="94" t="s">
        <v>155</v>
      </c>
      <c r="F210" s="94" t="str">
        <f t="shared" ref="F210:F221" si="0">IF(NOT(ISBLANK(D210)),D210,IF(NOT(ISBLANK(E210)),"     "&amp;E210,FALSE))</f>
        <v>Afectación Económica o presupuestal</v>
      </c>
      <c r="G210" s="94" t="s">
        <v>155</v>
      </c>
      <c r="H210" s="94" t="str">
        <f ca="1">IF(NOT(ISERROR(MATCH(G210,ANCHORARRAY(B221),0))),F223&amp;"Por favor no seleccionar los criterios de impacto",G210)</f>
        <v>Afectación Económica o presupuestal</v>
      </c>
    </row>
    <row r="211" spans="1:8" ht="15.75" customHeight="1" x14ac:dyDescent="0.4">
      <c r="A211" s="1"/>
      <c r="B211" s="93" t="s">
        <v>155</v>
      </c>
      <c r="C211" s="93" t="s">
        <v>130</v>
      </c>
      <c r="E211" s="94" t="s">
        <v>156</v>
      </c>
      <c r="F211" s="94" t="str">
        <f t="shared" si="0"/>
        <v xml:space="preserve">     Afectación menor a 10 SMLMV .</v>
      </c>
    </row>
    <row r="212" spans="1:8" ht="15.75" customHeight="1" x14ac:dyDescent="0.4">
      <c r="A212" s="1"/>
      <c r="B212" s="93" t="s">
        <v>155</v>
      </c>
      <c r="C212" s="93" t="s">
        <v>132</v>
      </c>
      <c r="E212" s="94" t="s">
        <v>130</v>
      </c>
      <c r="F212" s="94" t="str">
        <f t="shared" si="0"/>
        <v xml:space="preserve">     Entre 10 y 50 SMLMV </v>
      </c>
    </row>
    <row r="213" spans="1:8" ht="15.75" customHeight="1" x14ac:dyDescent="0.4">
      <c r="A213" s="1"/>
      <c r="B213" s="93" t="s">
        <v>155</v>
      </c>
      <c r="C213" s="93" t="s">
        <v>136</v>
      </c>
      <c r="E213" s="94" t="s">
        <v>132</v>
      </c>
      <c r="F213" s="94" t="str">
        <f t="shared" si="0"/>
        <v xml:space="preserve">     Entre 50 y 100 SMLMV </v>
      </c>
    </row>
    <row r="214" spans="1:8" ht="15.75" customHeight="1" x14ac:dyDescent="0.4">
      <c r="A214" s="1"/>
      <c r="B214" s="93" t="s">
        <v>155</v>
      </c>
      <c r="C214" s="93" t="s">
        <v>140</v>
      </c>
      <c r="E214" s="94" t="s">
        <v>136</v>
      </c>
      <c r="F214" s="94" t="str">
        <f t="shared" si="0"/>
        <v xml:space="preserve">     Entre 100 y 500 SMLMV </v>
      </c>
    </row>
    <row r="215" spans="1:8" ht="15.75" customHeight="1" x14ac:dyDescent="0.4">
      <c r="A215" s="1"/>
      <c r="B215" s="93" t="s">
        <v>123</v>
      </c>
      <c r="C215" s="93" t="s">
        <v>127</v>
      </c>
      <c r="E215" s="94" t="s">
        <v>140</v>
      </c>
      <c r="F215" s="94" t="str">
        <f t="shared" si="0"/>
        <v xml:space="preserve">     Mayor a 500 SMLMV </v>
      </c>
    </row>
    <row r="216" spans="1:8" ht="15.75" customHeight="1" x14ac:dyDescent="0.4">
      <c r="A216" s="1"/>
      <c r="B216" s="93" t="s">
        <v>123</v>
      </c>
      <c r="C216" s="93" t="s">
        <v>315</v>
      </c>
      <c r="D216" s="94" t="s">
        <v>123</v>
      </c>
      <c r="F216" s="94" t="str">
        <f t="shared" si="0"/>
        <v>Pérdida Reputacional</v>
      </c>
    </row>
    <row r="217" spans="1:8" ht="15.75" customHeight="1" x14ac:dyDescent="0.4">
      <c r="A217" s="1"/>
      <c r="B217" s="93" t="s">
        <v>123</v>
      </c>
      <c r="C217" s="93" t="s">
        <v>133</v>
      </c>
      <c r="E217" s="94" t="s">
        <v>127</v>
      </c>
      <c r="F217" s="94" t="str">
        <f t="shared" si="0"/>
        <v xml:space="preserve">     El riesgo afecta la imagen de alguna área de la organización</v>
      </c>
    </row>
    <row r="218" spans="1:8" ht="15.75" customHeight="1" x14ac:dyDescent="0.4">
      <c r="A218" s="1"/>
      <c r="B218" s="93" t="s">
        <v>123</v>
      </c>
      <c r="C218" s="93" t="s">
        <v>137</v>
      </c>
      <c r="E218" s="154" t="s">
        <v>315</v>
      </c>
      <c r="F218" s="94" t="str">
        <f t="shared" si="0"/>
        <v xml:space="preserve">     El riesgo afecta la imagen de la entidad internamente, de conocimiento general, nivel interno, de consejo directivo y/o de proveedores</v>
      </c>
    </row>
    <row r="219" spans="1:8" ht="15.75" customHeight="1" x14ac:dyDescent="0.4">
      <c r="A219" s="1"/>
      <c r="B219" s="93" t="s">
        <v>123</v>
      </c>
      <c r="C219" s="93" t="s">
        <v>141</v>
      </c>
      <c r="E219" s="94" t="s">
        <v>133</v>
      </c>
      <c r="F219" s="94" t="str">
        <f t="shared" si="0"/>
        <v xml:space="preserve">     El riesgo afecta la imagen de la entidad con algunos usuarios de relevancia frente al logro de los objetivos</v>
      </c>
    </row>
    <row r="220" spans="1:8" ht="15.75" customHeight="1" x14ac:dyDescent="0.3">
      <c r="A220" s="1"/>
      <c r="B220" s="95"/>
      <c r="C220" s="95"/>
      <c r="E220" s="94" t="s">
        <v>137</v>
      </c>
      <c r="F220" s="94" t="str">
        <f t="shared" si="0"/>
        <v xml:space="preserve">     El riesgo afecta la imagen de de la entidad con efecto publicitario sostenido a nivel de sector administrativo, nivel departamental o municipal</v>
      </c>
    </row>
    <row r="221" spans="1:8" ht="15.75" customHeight="1" x14ac:dyDescent="0.3">
      <c r="A221" s="1"/>
      <c r="B221" s="95" t="str">
        <f ca="1">IFERROR(__xludf.DUMMYFUNCTION("ARRAY_CONSTRAIN(ARRAYFORMULA(UNIQUE('Tabla Impacto'!$B$209:$B$219)), 3, 1)"),"Criterios")</f>
        <v>Criterios</v>
      </c>
      <c r="C221" s="95"/>
      <c r="E221" s="94" t="s">
        <v>141</v>
      </c>
      <c r="F221" s="94" t="str">
        <f t="shared" si="0"/>
        <v xml:space="preserve">     El riesgo afecta la imagen de la entidad a nivel nacional, con efecto publicitarios sostenible a nivel país</v>
      </c>
    </row>
    <row r="222" spans="1:8" ht="15.75" customHeight="1" x14ac:dyDescent="0.3">
      <c r="A222" s="1"/>
      <c r="B222" s="95" t="str">
        <f ca="1">IFERROR(__xludf.DUMMYFUNCTION("""COMPUTED_VALUE"""),"Afectación Económica o presupuestal")</f>
        <v>Afectación Económica o presupuestal</v>
      </c>
      <c r="C222" s="95"/>
    </row>
    <row r="223" spans="1:8" ht="15.75" customHeight="1" x14ac:dyDescent="0.3">
      <c r="B223" s="95" t="str">
        <f ca="1">IFERROR(__xludf.DUMMYFUNCTION("""COMPUTED_VALUE"""),"Pérdida Reputacional")</f>
        <v>Pérdida Reputacional</v>
      </c>
      <c r="C223" s="95"/>
      <c r="F223" s="96" t="s">
        <v>157</v>
      </c>
    </row>
    <row r="224" spans="1:8" ht="15.75" customHeight="1" x14ac:dyDescent="0.3">
      <c r="B224" s="92"/>
      <c r="C224" s="92"/>
      <c r="F224" s="96" t="s">
        <v>158</v>
      </c>
    </row>
    <row r="225" spans="2:4" ht="15.75" customHeight="1" x14ac:dyDescent="0.3">
      <c r="B225" s="92"/>
      <c r="C225" s="92"/>
    </row>
    <row r="226" spans="2:4" ht="15.75" customHeight="1" x14ac:dyDescent="0.3">
      <c r="B226" s="92"/>
      <c r="C226" s="92"/>
    </row>
    <row r="227" spans="2:4" ht="15.75" customHeight="1" x14ac:dyDescent="0.3">
      <c r="B227" s="92"/>
      <c r="C227" s="92"/>
      <c r="D227" s="92"/>
    </row>
    <row r="228" spans="2:4" ht="15.75" customHeight="1" x14ac:dyDescent="0.3">
      <c r="B228" s="92"/>
      <c r="C228" s="92"/>
      <c r="D228" s="92"/>
    </row>
    <row r="229" spans="2:4" ht="15.75" customHeight="1" x14ac:dyDescent="0.3">
      <c r="B229" s="92"/>
      <c r="C229" s="92"/>
      <c r="D229" s="92"/>
    </row>
    <row r="230" spans="2:4" ht="15.75" customHeight="1" x14ac:dyDescent="0.3">
      <c r="B230" s="92"/>
      <c r="C230" s="92"/>
      <c r="D230" s="92"/>
    </row>
    <row r="231" spans="2:4" ht="15.75" customHeight="1" x14ac:dyDescent="0.3">
      <c r="B231" s="92"/>
      <c r="C231" s="92"/>
      <c r="D231" s="92"/>
    </row>
    <row r="232" spans="2:4" ht="15.75" customHeight="1" x14ac:dyDescent="0.3">
      <c r="B232" s="92"/>
      <c r="C232" s="92"/>
      <c r="D232" s="92"/>
    </row>
    <row r="233" spans="2:4" ht="15.75" customHeight="1" x14ac:dyDescent="0.3"/>
    <row r="234" spans="2:4" ht="15.75" customHeight="1" x14ac:dyDescent="0.3"/>
    <row r="235" spans="2:4" ht="15.75" customHeight="1" x14ac:dyDescent="0.3"/>
    <row r="236" spans="2:4" ht="15.75" customHeight="1" x14ac:dyDescent="0.3"/>
    <row r="237" spans="2:4" ht="15.75" customHeight="1" x14ac:dyDescent="0.3"/>
    <row r="238" spans="2:4" ht="15.75" customHeight="1" x14ac:dyDescent="0.3"/>
    <row r="239" spans="2:4" ht="15.75" customHeight="1" x14ac:dyDescent="0.3"/>
    <row r="240" spans="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election activeCell="C4" sqref="C4:C6"/>
    </sheetView>
  </sheetViews>
  <sheetFormatPr baseColWidth="10" defaultColWidth="14.44140625" defaultRowHeight="15" customHeight="1" x14ac:dyDescent="0.3"/>
  <cols>
    <col min="1" max="2" width="14.33203125" customWidth="1"/>
    <col min="3" max="3" width="17" customWidth="1"/>
    <col min="4" max="4" width="14.33203125" customWidth="1"/>
    <col min="5" max="5" width="107.6640625" customWidth="1"/>
    <col min="6" max="26" width="14.33203125" customWidth="1"/>
  </cols>
  <sheetData>
    <row r="1" spans="1:26" ht="24" customHeight="1" x14ac:dyDescent="0.3">
      <c r="A1" s="97"/>
      <c r="B1" s="354" t="s">
        <v>159</v>
      </c>
      <c r="C1" s="355"/>
      <c r="D1" s="355"/>
      <c r="E1" s="355"/>
      <c r="F1" s="356"/>
      <c r="G1" s="97"/>
      <c r="H1" s="97"/>
      <c r="I1" s="97"/>
      <c r="J1" s="97"/>
      <c r="K1" s="97"/>
      <c r="L1" s="97"/>
      <c r="M1" s="97"/>
      <c r="N1" s="97"/>
      <c r="O1" s="97"/>
      <c r="P1" s="97"/>
      <c r="Q1" s="97"/>
      <c r="R1" s="97"/>
      <c r="S1" s="97"/>
      <c r="T1" s="97"/>
      <c r="U1" s="97"/>
      <c r="V1" s="97"/>
      <c r="W1" s="97"/>
      <c r="X1" s="97"/>
      <c r="Y1" s="97"/>
      <c r="Z1" s="97"/>
    </row>
    <row r="2" spans="1:26" ht="12.75" customHeight="1" x14ac:dyDescent="0.3">
      <c r="A2" s="97"/>
      <c r="B2" s="98"/>
      <c r="C2" s="98"/>
      <c r="D2" s="98"/>
      <c r="E2" s="98"/>
      <c r="F2" s="98"/>
      <c r="G2" s="97"/>
      <c r="H2" s="97"/>
      <c r="I2" s="97"/>
      <c r="J2" s="97"/>
      <c r="K2" s="97"/>
      <c r="L2" s="97"/>
      <c r="M2" s="97"/>
      <c r="N2" s="97"/>
      <c r="O2" s="97"/>
      <c r="P2" s="97"/>
      <c r="Q2" s="97"/>
      <c r="R2" s="97"/>
      <c r="S2" s="97"/>
      <c r="T2" s="97"/>
      <c r="U2" s="97"/>
      <c r="V2" s="97"/>
      <c r="W2" s="97"/>
      <c r="X2" s="97"/>
      <c r="Y2" s="97"/>
      <c r="Z2" s="97"/>
    </row>
    <row r="3" spans="1:26" ht="12.75" customHeight="1" x14ac:dyDescent="0.3">
      <c r="A3" s="97"/>
      <c r="B3" s="357" t="s">
        <v>160</v>
      </c>
      <c r="C3" s="355"/>
      <c r="D3" s="358"/>
      <c r="E3" s="99" t="s">
        <v>161</v>
      </c>
      <c r="F3" s="100" t="s">
        <v>162</v>
      </c>
      <c r="G3" s="97"/>
      <c r="H3" s="97"/>
      <c r="I3" s="97"/>
      <c r="J3" s="97"/>
      <c r="K3" s="97"/>
      <c r="L3" s="97"/>
      <c r="M3" s="97"/>
      <c r="N3" s="97"/>
      <c r="O3" s="97"/>
      <c r="P3" s="97"/>
      <c r="Q3" s="97"/>
      <c r="R3" s="97"/>
      <c r="S3" s="97"/>
      <c r="T3" s="97"/>
      <c r="U3" s="97"/>
      <c r="V3" s="97"/>
      <c r="W3" s="97"/>
      <c r="X3" s="97"/>
      <c r="Y3" s="97"/>
      <c r="Z3" s="97"/>
    </row>
    <row r="4" spans="1:26" ht="12.75" customHeight="1" x14ac:dyDescent="0.3">
      <c r="A4" s="97"/>
      <c r="B4" s="359" t="s">
        <v>163</v>
      </c>
      <c r="C4" s="362" t="s">
        <v>84</v>
      </c>
      <c r="D4" s="101" t="s">
        <v>164</v>
      </c>
      <c r="E4" s="102" t="s">
        <v>165</v>
      </c>
      <c r="F4" s="103">
        <v>0.25</v>
      </c>
      <c r="G4" s="97"/>
      <c r="H4" s="97"/>
      <c r="I4" s="97"/>
      <c r="J4" s="97"/>
      <c r="K4" s="97"/>
      <c r="L4" s="97"/>
      <c r="M4" s="97"/>
      <c r="N4" s="97"/>
      <c r="O4" s="97"/>
      <c r="P4" s="97"/>
      <c r="Q4" s="97"/>
      <c r="R4" s="97"/>
      <c r="S4" s="97"/>
      <c r="T4" s="97"/>
      <c r="U4" s="97"/>
      <c r="V4" s="97"/>
      <c r="W4" s="97"/>
      <c r="X4" s="97"/>
      <c r="Y4" s="97"/>
      <c r="Z4" s="97"/>
    </row>
    <row r="5" spans="1:26" ht="12.75" customHeight="1" x14ac:dyDescent="0.3">
      <c r="A5" s="97"/>
      <c r="B5" s="360"/>
      <c r="C5" s="363"/>
      <c r="D5" s="104" t="s">
        <v>166</v>
      </c>
      <c r="E5" s="105" t="s">
        <v>167</v>
      </c>
      <c r="F5" s="106">
        <v>0.15</v>
      </c>
      <c r="G5" s="97"/>
      <c r="H5" s="97"/>
      <c r="I5" s="97"/>
      <c r="J5" s="97"/>
      <c r="K5" s="97"/>
      <c r="L5" s="97"/>
      <c r="M5" s="97"/>
      <c r="N5" s="97"/>
      <c r="O5" s="97"/>
      <c r="P5" s="97"/>
      <c r="Q5" s="97"/>
      <c r="R5" s="97"/>
      <c r="S5" s="97"/>
      <c r="T5" s="97"/>
      <c r="U5" s="97"/>
      <c r="V5" s="97"/>
      <c r="W5" s="97"/>
      <c r="X5" s="97"/>
      <c r="Y5" s="97"/>
      <c r="Z5" s="97"/>
    </row>
    <row r="6" spans="1:26" ht="12.75" customHeight="1" x14ac:dyDescent="0.3">
      <c r="A6" s="97"/>
      <c r="B6" s="360"/>
      <c r="C6" s="352"/>
      <c r="D6" s="104" t="s">
        <v>168</v>
      </c>
      <c r="E6" s="105" t="s">
        <v>169</v>
      </c>
      <c r="F6" s="106">
        <v>0.1</v>
      </c>
      <c r="G6" s="97"/>
      <c r="H6" s="97"/>
      <c r="I6" s="97"/>
      <c r="J6" s="97"/>
      <c r="K6" s="97"/>
      <c r="L6" s="97"/>
      <c r="M6" s="97"/>
      <c r="N6" s="97"/>
      <c r="O6" s="97"/>
      <c r="P6" s="97"/>
      <c r="Q6" s="97"/>
      <c r="R6" s="97"/>
      <c r="S6" s="97"/>
      <c r="T6" s="97"/>
      <c r="U6" s="97"/>
      <c r="V6" s="97"/>
      <c r="W6" s="97"/>
      <c r="X6" s="97"/>
      <c r="Y6" s="97"/>
      <c r="Z6" s="97"/>
    </row>
    <row r="7" spans="1:26" ht="12.75" customHeight="1" x14ac:dyDescent="0.3">
      <c r="A7" s="97"/>
      <c r="B7" s="360"/>
      <c r="C7" s="351" t="s">
        <v>85</v>
      </c>
      <c r="D7" s="104" t="s">
        <v>170</v>
      </c>
      <c r="E7" s="105" t="s">
        <v>171</v>
      </c>
      <c r="F7" s="106">
        <v>0.25</v>
      </c>
      <c r="G7" s="97"/>
      <c r="H7" s="97"/>
      <c r="I7" s="97"/>
      <c r="J7" s="97"/>
      <c r="K7" s="97"/>
      <c r="L7" s="97"/>
      <c r="M7" s="97"/>
      <c r="N7" s="97"/>
      <c r="O7" s="97"/>
      <c r="P7" s="97"/>
      <c r="Q7" s="97"/>
      <c r="R7" s="97"/>
      <c r="S7" s="97"/>
      <c r="T7" s="97"/>
      <c r="U7" s="97"/>
      <c r="V7" s="97"/>
      <c r="W7" s="97"/>
      <c r="X7" s="97"/>
      <c r="Y7" s="97"/>
      <c r="Z7" s="97"/>
    </row>
    <row r="8" spans="1:26" ht="12.75" customHeight="1" x14ac:dyDescent="0.3">
      <c r="A8" s="97"/>
      <c r="B8" s="361"/>
      <c r="C8" s="352"/>
      <c r="D8" s="104" t="s">
        <v>172</v>
      </c>
      <c r="E8" s="105" t="s">
        <v>173</v>
      </c>
      <c r="F8" s="106">
        <v>0.15</v>
      </c>
      <c r="G8" s="97"/>
      <c r="H8" s="97"/>
      <c r="I8" s="97"/>
      <c r="J8" s="97"/>
      <c r="K8" s="97"/>
      <c r="L8" s="97"/>
      <c r="M8" s="97"/>
      <c r="N8" s="97"/>
      <c r="O8" s="97"/>
      <c r="P8" s="97"/>
      <c r="Q8" s="97"/>
      <c r="R8" s="97"/>
      <c r="S8" s="97"/>
      <c r="T8" s="97"/>
      <c r="U8" s="97"/>
      <c r="V8" s="97"/>
      <c r="W8" s="97"/>
      <c r="X8" s="97"/>
      <c r="Y8" s="97"/>
      <c r="Z8" s="97"/>
    </row>
    <row r="9" spans="1:26" ht="12.75" customHeight="1" x14ac:dyDescent="0.3">
      <c r="A9" s="97"/>
      <c r="B9" s="364" t="s">
        <v>174</v>
      </c>
      <c r="C9" s="351" t="s">
        <v>87</v>
      </c>
      <c r="D9" s="104" t="s">
        <v>175</v>
      </c>
      <c r="E9" s="105" t="s">
        <v>176</v>
      </c>
      <c r="F9" s="107" t="s">
        <v>177</v>
      </c>
      <c r="G9" s="97"/>
      <c r="H9" s="97"/>
      <c r="I9" s="97"/>
      <c r="J9" s="97"/>
      <c r="K9" s="97"/>
      <c r="L9" s="97"/>
      <c r="M9" s="97"/>
      <c r="N9" s="97"/>
      <c r="O9" s="97"/>
      <c r="P9" s="97"/>
      <c r="Q9" s="97"/>
      <c r="R9" s="97"/>
      <c r="S9" s="97"/>
      <c r="T9" s="97"/>
      <c r="U9" s="97"/>
      <c r="V9" s="97"/>
      <c r="W9" s="97"/>
      <c r="X9" s="97"/>
      <c r="Y9" s="97"/>
      <c r="Z9" s="97"/>
    </row>
    <row r="10" spans="1:26" ht="12.75" customHeight="1" x14ac:dyDescent="0.3">
      <c r="A10" s="97"/>
      <c r="B10" s="360"/>
      <c r="C10" s="352"/>
      <c r="D10" s="104" t="s">
        <v>178</v>
      </c>
      <c r="E10" s="105" t="s">
        <v>179</v>
      </c>
      <c r="F10" s="107" t="s">
        <v>177</v>
      </c>
      <c r="G10" s="97"/>
      <c r="H10" s="97"/>
      <c r="I10" s="97"/>
      <c r="J10" s="97"/>
      <c r="K10" s="97"/>
      <c r="L10" s="97"/>
      <c r="M10" s="97"/>
      <c r="N10" s="97"/>
      <c r="O10" s="97"/>
      <c r="P10" s="97"/>
      <c r="Q10" s="97"/>
      <c r="R10" s="97"/>
      <c r="S10" s="97"/>
      <c r="T10" s="97"/>
      <c r="U10" s="97"/>
      <c r="V10" s="97"/>
      <c r="W10" s="97"/>
      <c r="X10" s="97"/>
      <c r="Y10" s="97"/>
      <c r="Z10" s="97"/>
    </row>
    <row r="11" spans="1:26" ht="12.75" customHeight="1" x14ac:dyDescent="0.3">
      <c r="A11" s="97"/>
      <c r="B11" s="360"/>
      <c r="C11" s="351" t="s">
        <v>88</v>
      </c>
      <c r="D11" s="104" t="s">
        <v>180</v>
      </c>
      <c r="E11" s="105" t="s">
        <v>181</v>
      </c>
      <c r="F11" s="107" t="s">
        <v>177</v>
      </c>
      <c r="G11" s="97"/>
      <c r="H11" s="97"/>
      <c r="I11" s="97"/>
      <c r="J11" s="97"/>
      <c r="K11" s="97"/>
      <c r="L11" s="97"/>
      <c r="M11" s="97"/>
      <c r="N11" s="97"/>
      <c r="O11" s="97"/>
      <c r="P11" s="97"/>
      <c r="Q11" s="97"/>
      <c r="R11" s="97"/>
      <c r="S11" s="97"/>
      <c r="T11" s="97"/>
      <c r="U11" s="97"/>
      <c r="V11" s="97"/>
      <c r="W11" s="97"/>
      <c r="X11" s="97"/>
      <c r="Y11" s="97"/>
      <c r="Z11" s="97"/>
    </row>
    <row r="12" spans="1:26" ht="12.75" customHeight="1" x14ac:dyDescent="0.3">
      <c r="A12" s="97"/>
      <c r="B12" s="360"/>
      <c r="C12" s="352"/>
      <c r="D12" s="104" t="s">
        <v>182</v>
      </c>
      <c r="E12" s="105" t="s">
        <v>183</v>
      </c>
      <c r="F12" s="107" t="s">
        <v>177</v>
      </c>
      <c r="G12" s="97"/>
      <c r="H12" s="97"/>
      <c r="I12" s="97"/>
      <c r="J12" s="97"/>
      <c r="K12" s="97"/>
      <c r="L12" s="97"/>
      <c r="M12" s="97"/>
      <c r="N12" s="97"/>
      <c r="O12" s="97"/>
      <c r="P12" s="97"/>
      <c r="Q12" s="97"/>
      <c r="R12" s="97"/>
      <c r="S12" s="97"/>
      <c r="T12" s="97"/>
      <c r="U12" s="97"/>
      <c r="V12" s="97"/>
      <c r="W12" s="97"/>
      <c r="X12" s="97"/>
      <c r="Y12" s="97"/>
      <c r="Z12" s="97"/>
    </row>
    <row r="13" spans="1:26" ht="12.75" customHeight="1" x14ac:dyDescent="0.3">
      <c r="A13" s="97"/>
      <c r="B13" s="360"/>
      <c r="C13" s="351" t="s">
        <v>89</v>
      </c>
      <c r="D13" s="104" t="s">
        <v>184</v>
      </c>
      <c r="E13" s="105" t="s">
        <v>185</v>
      </c>
      <c r="F13" s="107" t="s">
        <v>177</v>
      </c>
      <c r="G13" s="97"/>
      <c r="H13" s="97"/>
      <c r="I13" s="97"/>
      <c r="J13" s="97"/>
      <c r="K13" s="97"/>
      <c r="L13" s="97"/>
      <c r="M13" s="97"/>
      <c r="N13" s="97"/>
      <c r="O13" s="97"/>
      <c r="P13" s="97"/>
      <c r="Q13" s="97"/>
      <c r="R13" s="97"/>
      <c r="S13" s="97"/>
      <c r="T13" s="97"/>
      <c r="U13" s="97"/>
      <c r="V13" s="97"/>
      <c r="W13" s="97"/>
      <c r="X13" s="97"/>
      <c r="Y13" s="97"/>
      <c r="Z13" s="97"/>
    </row>
    <row r="14" spans="1:26" ht="12.75" customHeight="1" x14ac:dyDescent="0.3">
      <c r="A14" s="97"/>
      <c r="B14" s="365"/>
      <c r="C14" s="353"/>
      <c r="D14" s="108" t="s">
        <v>186</v>
      </c>
      <c r="E14" s="109" t="s">
        <v>187</v>
      </c>
      <c r="F14" s="110" t="s">
        <v>177</v>
      </c>
      <c r="G14" s="97"/>
      <c r="H14" s="97"/>
      <c r="I14" s="97"/>
      <c r="J14" s="97"/>
      <c r="K14" s="97"/>
      <c r="L14" s="97"/>
      <c r="M14" s="97"/>
      <c r="N14" s="97"/>
      <c r="O14" s="97"/>
      <c r="P14" s="97"/>
      <c r="Q14" s="97"/>
      <c r="R14" s="97"/>
      <c r="S14" s="97"/>
      <c r="T14" s="97"/>
      <c r="U14" s="97"/>
      <c r="V14" s="97"/>
      <c r="W14" s="97"/>
      <c r="X14" s="97"/>
      <c r="Y14" s="97"/>
      <c r="Z14" s="97"/>
    </row>
    <row r="15" spans="1:26" ht="49.5" customHeight="1" x14ac:dyDescent="0.3">
      <c r="A15" s="97"/>
      <c r="B15" s="349" t="s">
        <v>188</v>
      </c>
      <c r="C15" s="270"/>
      <c r="D15" s="270"/>
      <c r="E15" s="270"/>
      <c r="F15" s="350"/>
      <c r="G15" s="97"/>
      <c r="H15" s="97"/>
      <c r="I15" s="97"/>
      <c r="J15" s="97"/>
      <c r="K15" s="97"/>
      <c r="L15" s="97"/>
      <c r="M15" s="97"/>
      <c r="N15" s="97"/>
      <c r="O15" s="97"/>
      <c r="P15" s="97"/>
      <c r="Q15" s="97"/>
      <c r="R15" s="97"/>
      <c r="S15" s="97"/>
      <c r="T15" s="97"/>
      <c r="U15" s="97"/>
      <c r="V15" s="97"/>
      <c r="W15" s="97"/>
      <c r="X15" s="97"/>
      <c r="Y15" s="97"/>
      <c r="Z15" s="97"/>
    </row>
    <row r="16" spans="1:26" ht="27" customHeight="1" x14ac:dyDescent="0.3">
      <c r="A16" s="97"/>
      <c r="B16" s="111"/>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12.75" customHeight="1"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ht="12.75" customHeight="1" x14ac:dyDescent="0.3">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ht="12.75" customHeight="1" x14ac:dyDescent="0.3">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ht="12.75" customHeight="1"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ht="12.75" customHeight="1" x14ac:dyDescent="0.3">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ht="12.75" customHeight="1" x14ac:dyDescent="0.3">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ht="12.75" customHeight="1"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ht="12.75" customHeight="1" x14ac:dyDescent="0.3">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ht="12.75" customHeight="1" x14ac:dyDescent="0.3">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ht="12.75"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ht="12.75" customHeight="1" x14ac:dyDescent="0.3">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ht="12.75" customHeight="1" x14ac:dyDescent="0.3">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ht="12.75" customHeight="1"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ht="12.75" customHeight="1" x14ac:dyDescent="0.3">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ht="12.75" customHeight="1" x14ac:dyDescent="0.3">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ht="12.75" customHeight="1"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ht="12.75" customHeight="1" x14ac:dyDescent="0.3">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12.75" customHeight="1" x14ac:dyDescent="0.3">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2.75" customHeight="1"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ht="12.75" customHeight="1" x14ac:dyDescent="0.3">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2.75" customHeight="1" x14ac:dyDescent="0.3">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2.75" customHeight="1"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2.75" customHeight="1"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2.75" customHeight="1" x14ac:dyDescent="0.3">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2.75" customHeight="1"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2.75" customHeight="1" x14ac:dyDescent="0.3">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2.75" customHeight="1" x14ac:dyDescent="0.3">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2.75" customHeight="1"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2.75" customHeight="1" x14ac:dyDescent="0.3">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2.75" customHeight="1" x14ac:dyDescent="0.3">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2.75" customHeight="1"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2.75" customHeight="1" x14ac:dyDescent="0.3">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2.75" customHeight="1" x14ac:dyDescent="0.3">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2.75" customHeight="1"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2.75" customHeight="1" x14ac:dyDescent="0.3">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2.75" customHeight="1" x14ac:dyDescent="0.3">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2.75" customHeight="1"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2.75" customHeight="1"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ht="12.75" customHeight="1"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ht="12.75" customHeight="1"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ht="12.75" customHeight="1" x14ac:dyDescent="0.3">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ht="12.75" customHeight="1" x14ac:dyDescent="0.3">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ht="12.75" customHeight="1"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ht="12.75" customHeight="1" x14ac:dyDescent="0.3">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ht="12.75" customHeight="1" x14ac:dyDescent="0.3">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ht="12.75" customHeight="1"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ht="12.75" customHeight="1" x14ac:dyDescent="0.3">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ht="12.75" customHeight="1" x14ac:dyDescent="0.3">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ht="12.75" customHeight="1"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ht="12.75" customHeight="1" x14ac:dyDescent="0.3">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ht="12.75" customHeight="1" x14ac:dyDescent="0.3">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ht="12.75" customHeight="1"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ht="12.75" customHeight="1" x14ac:dyDescent="0.3">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ht="12.75" customHeight="1" x14ac:dyDescent="0.3">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ht="12.75" customHeight="1" x14ac:dyDescent="0.3">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ht="12.75" customHeight="1" x14ac:dyDescent="0.3">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ht="12.75" customHeight="1" x14ac:dyDescent="0.3">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ht="12.75" customHeight="1" x14ac:dyDescent="0.3">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ht="12.75" customHeight="1" x14ac:dyDescent="0.3">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ht="12.75" customHeight="1" x14ac:dyDescent="0.3">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ht="12.75" customHeight="1" x14ac:dyDescent="0.3">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ht="12.75" customHeight="1" x14ac:dyDescent="0.3">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12.75" customHeight="1" x14ac:dyDescent="0.3">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2.75" customHeight="1" x14ac:dyDescent="0.3">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ht="12.75" customHeight="1" x14ac:dyDescent="0.3">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ht="12.75" customHeight="1" x14ac:dyDescent="0.3">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ht="12.75" customHeight="1" x14ac:dyDescent="0.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2.75" customHeight="1" x14ac:dyDescent="0.3">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2.75" customHeight="1" x14ac:dyDescent="0.3">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2.75" customHeight="1" x14ac:dyDescent="0.3">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2.75" customHeight="1" x14ac:dyDescent="0.3">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2.75" customHeight="1" x14ac:dyDescent="0.3">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2.75" customHeight="1" x14ac:dyDescent="0.3">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2.75" customHeight="1" x14ac:dyDescent="0.3">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2.75" customHeight="1" x14ac:dyDescent="0.3">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2.75" customHeight="1" x14ac:dyDescent="0.3">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2.75" customHeight="1" x14ac:dyDescent="0.3">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2.75" customHeight="1" x14ac:dyDescent="0.3">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2.75" customHeight="1" x14ac:dyDescent="0.3">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2.75" customHeight="1" x14ac:dyDescent="0.3">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2.75" customHeight="1" x14ac:dyDescent="0.3">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2.75" customHeight="1" x14ac:dyDescent="0.3">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2.75" customHeight="1" x14ac:dyDescent="0.3">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2.75" customHeight="1" x14ac:dyDescent="0.3">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2.75" customHeight="1" x14ac:dyDescent="0.3">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2.75" customHeight="1" x14ac:dyDescent="0.3">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2.75" customHeight="1" x14ac:dyDescent="0.3">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2.75" customHeight="1" x14ac:dyDescent="0.3">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2.75" customHeight="1" x14ac:dyDescent="0.3">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2.75" customHeight="1" x14ac:dyDescent="0.3">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2.75" customHeight="1" x14ac:dyDescent="0.3">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2.75" customHeight="1" x14ac:dyDescent="0.3">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2.75" customHeight="1" x14ac:dyDescent="0.3">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2.75" customHeight="1" x14ac:dyDescent="0.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2.75" customHeight="1" x14ac:dyDescent="0.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2.75" customHeight="1" x14ac:dyDescent="0.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2.75" customHeight="1" x14ac:dyDescent="0.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2.75" customHeight="1" x14ac:dyDescent="0.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2.75" customHeight="1" x14ac:dyDescent="0.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2.75" customHeight="1" x14ac:dyDescent="0.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2.75" customHeight="1" x14ac:dyDescent="0.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2.75" customHeight="1" x14ac:dyDescent="0.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2.75" customHeight="1" x14ac:dyDescent="0.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2.75" customHeight="1" x14ac:dyDescent="0.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2.75" customHeight="1" x14ac:dyDescent="0.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2.75" customHeight="1" x14ac:dyDescent="0.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2.75" customHeight="1" x14ac:dyDescent="0.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2.75" customHeight="1" x14ac:dyDescent="0.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2.75" customHeight="1" x14ac:dyDescent="0.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2.75" customHeight="1" x14ac:dyDescent="0.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2.75" customHeight="1" x14ac:dyDescent="0.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2.75" customHeight="1" x14ac:dyDescent="0.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2.75" customHeight="1" x14ac:dyDescent="0.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2.75" customHeight="1" x14ac:dyDescent="0.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2.75" customHeight="1" x14ac:dyDescent="0.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2.75" customHeight="1" x14ac:dyDescent="0.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2.75" customHeight="1" x14ac:dyDescent="0.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2.75" customHeight="1" x14ac:dyDescent="0.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2.75" customHeight="1" x14ac:dyDescent="0.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2.75" customHeight="1" x14ac:dyDescent="0.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2.75" customHeight="1" x14ac:dyDescent="0.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2.75" customHeight="1" x14ac:dyDescent="0.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2.75" customHeight="1" x14ac:dyDescent="0.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2.75" customHeight="1" x14ac:dyDescent="0.3">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2.75" customHeight="1" x14ac:dyDescent="0.3">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2.75" customHeight="1" x14ac:dyDescent="0.3">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2.75" customHeight="1" x14ac:dyDescent="0.3">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2.75" customHeight="1" x14ac:dyDescent="0.3">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2.75" customHeight="1" x14ac:dyDescent="0.3">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2.75" customHeight="1" x14ac:dyDescent="0.3">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2.75" customHeight="1" x14ac:dyDescent="0.3">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2.75" customHeight="1" x14ac:dyDescent="0.3">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2.75" customHeight="1" x14ac:dyDescent="0.3">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2.75" customHeight="1" x14ac:dyDescent="0.3">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2.75" customHeight="1" x14ac:dyDescent="0.3">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2.75" customHeight="1" x14ac:dyDescent="0.3">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2.75" customHeight="1" x14ac:dyDescent="0.3">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2.75" customHeight="1" x14ac:dyDescent="0.3">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2.75" customHeight="1" x14ac:dyDescent="0.3">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2.75" customHeight="1" x14ac:dyDescent="0.3">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2.75" customHeight="1" x14ac:dyDescent="0.3">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2.75" customHeight="1" x14ac:dyDescent="0.3">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2.75" customHeight="1" x14ac:dyDescent="0.3">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2.75" customHeight="1" x14ac:dyDescent="0.3">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2.75" customHeight="1" x14ac:dyDescent="0.3">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2.75" customHeight="1" x14ac:dyDescent="0.3">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2.75" customHeight="1" x14ac:dyDescent="0.3">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2.75" customHeight="1" x14ac:dyDescent="0.3">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2.75" customHeight="1" x14ac:dyDescent="0.3">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2.75" customHeight="1" x14ac:dyDescent="0.3">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2.75" customHeight="1" x14ac:dyDescent="0.3">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2.75" customHeight="1" x14ac:dyDescent="0.3">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2.75" customHeight="1" x14ac:dyDescent="0.3">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2.75" customHeight="1" x14ac:dyDescent="0.3">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2.75" customHeight="1" x14ac:dyDescent="0.3">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2.75" customHeight="1" x14ac:dyDescent="0.3">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2.75" customHeight="1" x14ac:dyDescent="0.3">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2.75" customHeight="1" x14ac:dyDescent="0.3">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2.75" customHeight="1" x14ac:dyDescent="0.3">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2.75" customHeight="1" x14ac:dyDescent="0.3">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2.75" customHeight="1" x14ac:dyDescent="0.3">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2.75" customHeight="1" x14ac:dyDescent="0.3">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2.75" customHeight="1" x14ac:dyDescent="0.3">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2.75" customHeight="1" x14ac:dyDescent="0.3">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2.75" customHeight="1" x14ac:dyDescent="0.3">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2.75" customHeight="1" x14ac:dyDescent="0.3">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2.75" customHeight="1" x14ac:dyDescent="0.3">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2.75" customHeight="1" x14ac:dyDescent="0.3">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2.75" customHeight="1" x14ac:dyDescent="0.3">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2.75" customHeight="1" x14ac:dyDescent="0.3">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2.75" customHeight="1" x14ac:dyDescent="0.3">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2.75" customHeight="1" x14ac:dyDescent="0.3">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2.75" customHeight="1" x14ac:dyDescent="0.3">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2.75" customHeight="1" x14ac:dyDescent="0.3">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2.75" customHeight="1" x14ac:dyDescent="0.3">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2.75" customHeight="1" x14ac:dyDescent="0.3">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2.75" customHeight="1" x14ac:dyDescent="0.3">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2.75" customHeight="1" x14ac:dyDescent="0.3">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2.75" customHeight="1" x14ac:dyDescent="0.3">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2.75" customHeight="1" x14ac:dyDescent="0.3">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2.75" customHeight="1" x14ac:dyDescent="0.3">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2.75" customHeight="1" x14ac:dyDescent="0.3">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2.75" customHeight="1" x14ac:dyDescent="0.3">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2.75" customHeight="1" x14ac:dyDescent="0.3">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2.75" customHeight="1" x14ac:dyDescent="0.3">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2.75" customHeight="1" x14ac:dyDescent="0.3">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2.75" customHeight="1" x14ac:dyDescent="0.3">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2.75" customHeight="1" x14ac:dyDescent="0.3">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2.75" customHeight="1" x14ac:dyDescent="0.3">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2.75" customHeight="1" x14ac:dyDescent="0.3">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2.75" customHeight="1" x14ac:dyDescent="0.3">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2.75" customHeight="1" x14ac:dyDescent="0.3">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2.75" customHeight="1" x14ac:dyDescent="0.3">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2.75" customHeight="1" x14ac:dyDescent="0.3">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2.75" customHeight="1" x14ac:dyDescent="0.3">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2.75" customHeight="1" x14ac:dyDescent="0.3">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2.75" customHeight="1" x14ac:dyDescent="0.3">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2.75" customHeight="1" x14ac:dyDescent="0.3">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2.75" customHeight="1" x14ac:dyDescent="0.3">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2.75" customHeight="1" x14ac:dyDescent="0.3">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2.75" customHeight="1" x14ac:dyDescent="0.3">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2.75" customHeight="1" x14ac:dyDescent="0.3">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2.75" customHeight="1" x14ac:dyDescent="0.3">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2.75" customHeight="1" x14ac:dyDescent="0.3">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2.75" customHeight="1" x14ac:dyDescent="0.3">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2.75" customHeight="1" x14ac:dyDescent="0.3">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2.75" customHeight="1" x14ac:dyDescent="0.3">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2.75" customHeight="1" x14ac:dyDescent="0.3">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2.75" customHeight="1" x14ac:dyDescent="0.3">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2.75" customHeight="1" x14ac:dyDescent="0.3">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2.75" customHeight="1" x14ac:dyDescent="0.3">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2.75" customHeight="1" x14ac:dyDescent="0.3">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2.75" customHeight="1" x14ac:dyDescent="0.3">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2.75" customHeight="1" x14ac:dyDescent="0.3">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2.75" customHeight="1" x14ac:dyDescent="0.3">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2.75" customHeight="1" x14ac:dyDescent="0.3">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2.75" customHeight="1" x14ac:dyDescent="0.3">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2.75" customHeight="1" x14ac:dyDescent="0.3">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2.75" customHeight="1" x14ac:dyDescent="0.3">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2.75" customHeight="1" x14ac:dyDescent="0.3">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2.75" customHeight="1" x14ac:dyDescent="0.3">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2.75" customHeight="1" x14ac:dyDescent="0.3">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2.75" customHeight="1" x14ac:dyDescent="0.3">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2.75" customHeight="1" x14ac:dyDescent="0.3">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2.75" customHeight="1" x14ac:dyDescent="0.3">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2.75" customHeight="1" x14ac:dyDescent="0.3">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2.75" customHeight="1" x14ac:dyDescent="0.3">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2.75" customHeight="1" x14ac:dyDescent="0.3">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2.75" customHeight="1" x14ac:dyDescent="0.3">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2.75" customHeight="1" x14ac:dyDescent="0.3">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2.75" customHeight="1" x14ac:dyDescent="0.3">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2.75" customHeight="1" x14ac:dyDescent="0.3">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2.75" customHeight="1" x14ac:dyDescent="0.3">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2.75" customHeight="1" x14ac:dyDescent="0.3">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2.75" customHeight="1" x14ac:dyDescent="0.3">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2.75" customHeight="1" x14ac:dyDescent="0.3">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2.75" customHeight="1" x14ac:dyDescent="0.3">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2.75" customHeight="1" x14ac:dyDescent="0.3">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2.75" customHeight="1" x14ac:dyDescent="0.3">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2.75" customHeight="1" x14ac:dyDescent="0.3">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2.75" customHeight="1" x14ac:dyDescent="0.3">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2.75" customHeight="1" x14ac:dyDescent="0.3">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2.75" customHeight="1" x14ac:dyDescent="0.3">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2.75" customHeight="1" x14ac:dyDescent="0.3">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2.75" customHeight="1" x14ac:dyDescent="0.3">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2.75" customHeight="1" x14ac:dyDescent="0.3">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2.75" customHeight="1" x14ac:dyDescent="0.3">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2.75" customHeight="1" x14ac:dyDescent="0.3">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2.75" customHeight="1" x14ac:dyDescent="0.3">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2.75" customHeight="1" x14ac:dyDescent="0.3">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2.75" customHeight="1" x14ac:dyDescent="0.3">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2.75" customHeight="1" x14ac:dyDescent="0.3">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2.75" customHeight="1" x14ac:dyDescent="0.3">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2.75" customHeight="1" x14ac:dyDescent="0.3">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2.75" customHeight="1" x14ac:dyDescent="0.3">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2.75" customHeight="1" x14ac:dyDescent="0.3">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2.75" customHeight="1" x14ac:dyDescent="0.3">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2.75" customHeight="1" x14ac:dyDescent="0.3">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2.75" customHeight="1" x14ac:dyDescent="0.3">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2.75" customHeight="1" x14ac:dyDescent="0.3">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2.75" customHeight="1" x14ac:dyDescent="0.3">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2.75" customHeight="1" x14ac:dyDescent="0.3">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2.75" customHeight="1" x14ac:dyDescent="0.3">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2.75" customHeight="1" x14ac:dyDescent="0.3">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2.75" customHeight="1" x14ac:dyDescent="0.3">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2.75" customHeight="1" x14ac:dyDescent="0.3">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2.75" customHeight="1" x14ac:dyDescent="0.3">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2.75" customHeight="1" x14ac:dyDescent="0.3">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2.75" customHeight="1" x14ac:dyDescent="0.3">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2.75" customHeight="1" x14ac:dyDescent="0.3">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2.75" customHeight="1" x14ac:dyDescent="0.3">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2.75" customHeight="1" x14ac:dyDescent="0.3">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2.75" customHeight="1" x14ac:dyDescent="0.3">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2.75" customHeight="1" x14ac:dyDescent="0.3">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2.75" customHeight="1" x14ac:dyDescent="0.3">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2.75" customHeight="1" x14ac:dyDescent="0.3">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2.75" customHeight="1" x14ac:dyDescent="0.3">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2.75" customHeight="1" x14ac:dyDescent="0.3">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2.75" customHeight="1" x14ac:dyDescent="0.3">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2.75" customHeight="1" x14ac:dyDescent="0.3">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2.75" customHeight="1" x14ac:dyDescent="0.3">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2.75" customHeight="1" x14ac:dyDescent="0.3">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2.75" customHeight="1" x14ac:dyDescent="0.3">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2.75" customHeight="1" x14ac:dyDescent="0.3">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2.75" customHeight="1" x14ac:dyDescent="0.3">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2.75" customHeight="1" x14ac:dyDescent="0.3">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2.75" customHeight="1" x14ac:dyDescent="0.3">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2.75" customHeight="1" x14ac:dyDescent="0.3">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2.75" customHeight="1" x14ac:dyDescent="0.3">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2.75" customHeight="1" x14ac:dyDescent="0.3">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2.75" customHeight="1" x14ac:dyDescent="0.3">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2.75" customHeight="1" x14ac:dyDescent="0.3">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2.75" customHeight="1" x14ac:dyDescent="0.3">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2.75" customHeight="1" x14ac:dyDescent="0.3">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2.75" customHeight="1" x14ac:dyDescent="0.3">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2.75" customHeight="1" x14ac:dyDescent="0.3">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2.75" customHeight="1" x14ac:dyDescent="0.3">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2.75" customHeight="1" x14ac:dyDescent="0.3">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2.75" customHeight="1" x14ac:dyDescent="0.3">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2.75" customHeight="1" x14ac:dyDescent="0.3">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2.75" customHeight="1" x14ac:dyDescent="0.3">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2.75" customHeight="1" x14ac:dyDescent="0.3">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2.75" customHeight="1" x14ac:dyDescent="0.3">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2.75" customHeight="1" x14ac:dyDescent="0.3">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2.75" customHeight="1" x14ac:dyDescent="0.3">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2.75" customHeight="1" x14ac:dyDescent="0.3">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2.75" customHeight="1" x14ac:dyDescent="0.3">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2.75" customHeight="1" x14ac:dyDescent="0.3">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2.75" customHeight="1" x14ac:dyDescent="0.3">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2.75" customHeight="1" x14ac:dyDescent="0.3">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2.75" customHeight="1" x14ac:dyDescent="0.3">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2.75" customHeight="1" x14ac:dyDescent="0.3">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2.75" customHeight="1" x14ac:dyDescent="0.3">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2.75" customHeight="1" x14ac:dyDescent="0.3">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2.75" customHeight="1" x14ac:dyDescent="0.3">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2.75" customHeight="1" x14ac:dyDescent="0.3">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2.75" customHeight="1" x14ac:dyDescent="0.3">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2.75" customHeight="1" x14ac:dyDescent="0.3">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2.75" customHeight="1" x14ac:dyDescent="0.3">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2.75" customHeight="1" x14ac:dyDescent="0.3">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2.75" customHeight="1" x14ac:dyDescent="0.3">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2.75" customHeight="1" x14ac:dyDescent="0.3">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2.75" customHeight="1" x14ac:dyDescent="0.3">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2.75" customHeight="1" x14ac:dyDescent="0.3">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2.75" customHeight="1"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2.75" customHeight="1" x14ac:dyDescent="0.3">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2.75" customHeight="1" x14ac:dyDescent="0.3">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2.75" customHeight="1" x14ac:dyDescent="0.3">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2.75" customHeight="1"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2.75" customHeight="1" x14ac:dyDescent="0.3">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2.75" customHeight="1" x14ac:dyDescent="0.3">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2.75" customHeight="1" x14ac:dyDescent="0.3">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2.75" customHeight="1" x14ac:dyDescent="0.3">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2.75" customHeight="1" x14ac:dyDescent="0.3">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2.75" customHeight="1" x14ac:dyDescent="0.3">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2.75" customHeight="1" x14ac:dyDescent="0.3">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2.75" customHeight="1" x14ac:dyDescent="0.3">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2.75" customHeight="1" x14ac:dyDescent="0.3">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2.75" customHeight="1" x14ac:dyDescent="0.3">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2.75" customHeight="1" x14ac:dyDescent="0.3">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2.75" customHeight="1" x14ac:dyDescent="0.3">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2.75" customHeight="1" x14ac:dyDescent="0.3">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2.75" customHeight="1" x14ac:dyDescent="0.3">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2.75" customHeight="1" x14ac:dyDescent="0.3">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2.75" customHeight="1" x14ac:dyDescent="0.3">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2.75" customHeight="1" x14ac:dyDescent="0.3">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2.75" customHeight="1" x14ac:dyDescent="0.3">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2.75" customHeight="1" x14ac:dyDescent="0.3">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2.75" customHeight="1" x14ac:dyDescent="0.3">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2.75" customHeight="1" x14ac:dyDescent="0.3">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2.75" customHeight="1" x14ac:dyDescent="0.3">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2.75" customHeight="1" x14ac:dyDescent="0.3">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2.75" customHeight="1" x14ac:dyDescent="0.3">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2.75" customHeight="1" x14ac:dyDescent="0.3">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2.75" customHeight="1" x14ac:dyDescent="0.3">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2.75" customHeight="1" x14ac:dyDescent="0.3">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2.75" customHeight="1" x14ac:dyDescent="0.3">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2.75" customHeight="1" x14ac:dyDescent="0.3">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2.75" customHeight="1" x14ac:dyDescent="0.3">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2.75" customHeight="1" x14ac:dyDescent="0.3">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2.75" customHeight="1" x14ac:dyDescent="0.3">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2.75" customHeight="1" x14ac:dyDescent="0.3">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2.75" customHeight="1" x14ac:dyDescent="0.3">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2.75" customHeight="1" x14ac:dyDescent="0.3">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2.75" customHeight="1" x14ac:dyDescent="0.3">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2.75" customHeight="1" x14ac:dyDescent="0.3">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2.75" customHeight="1" x14ac:dyDescent="0.3">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2.75" customHeight="1" x14ac:dyDescent="0.3">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2.75" customHeight="1" x14ac:dyDescent="0.3">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2.75" customHeight="1" x14ac:dyDescent="0.3">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2.75" customHeight="1" x14ac:dyDescent="0.3">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2.75" customHeight="1" x14ac:dyDescent="0.3">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2.75" customHeight="1" x14ac:dyDescent="0.3">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2.75" customHeight="1" x14ac:dyDescent="0.3">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2.75" customHeight="1" x14ac:dyDescent="0.3">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2.75" customHeight="1" x14ac:dyDescent="0.3">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2.75" customHeight="1" x14ac:dyDescent="0.3">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2.75" customHeight="1" x14ac:dyDescent="0.3">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2.75" customHeight="1" x14ac:dyDescent="0.3">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2.75" customHeight="1" x14ac:dyDescent="0.3">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2.75" customHeight="1" x14ac:dyDescent="0.3">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2.75" customHeight="1" x14ac:dyDescent="0.3">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2.75" customHeight="1" x14ac:dyDescent="0.3">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2.75" customHeight="1" x14ac:dyDescent="0.3">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2.75" customHeight="1" x14ac:dyDescent="0.3">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2.75" customHeight="1" x14ac:dyDescent="0.3">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2.75" customHeight="1" x14ac:dyDescent="0.3">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2.75" customHeight="1" x14ac:dyDescent="0.3">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2.75" customHeight="1" x14ac:dyDescent="0.3">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2.75" customHeight="1" x14ac:dyDescent="0.3">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2.75" customHeight="1" x14ac:dyDescent="0.3">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2.75" customHeight="1" x14ac:dyDescent="0.3">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2.75" customHeight="1" x14ac:dyDescent="0.3">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2.75" customHeight="1" x14ac:dyDescent="0.3">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2.75" customHeight="1" x14ac:dyDescent="0.3">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2.75" customHeight="1" x14ac:dyDescent="0.3">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2.75" customHeight="1" x14ac:dyDescent="0.3">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2.75" customHeight="1" x14ac:dyDescent="0.3">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2.75" customHeight="1" x14ac:dyDescent="0.3">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2.75" customHeight="1" x14ac:dyDescent="0.3">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2.75" customHeight="1" x14ac:dyDescent="0.3">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2.75" customHeight="1" x14ac:dyDescent="0.3">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2.75" customHeight="1" x14ac:dyDescent="0.3">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2.75" customHeight="1" x14ac:dyDescent="0.3">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2.75" customHeight="1" x14ac:dyDescent="0.3">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2.75" customHeight="1" x14ac:dyDescent="0.3">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2.75" customHeight="1" x14ac:dyDescent="0.3">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2.75" customHeight="1" x14ac:dyDescent="0.3">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2.75" customHeight="1" x14ac:dyDescent="0.3">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2.75" customHeight="1" x14ac:dyDescent="0.3">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2.75" customHeight="1" x14ac:dyDescent="0.3">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2.75" customHeight="1" x14ac:dyDescent="0.3">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2.75" customHeight="1" x14ac:dyDescent="0.3">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2.75" customHeight="1" x14ac:dyDescent="0.3">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2.75" customHeight="1" x14ac:dyDescent="0.3">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2.75" customHeight="1" x14ac:dyDescent="0.3">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2.75" customHeight="1" x14ac:dyDescent="0.3">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2.75" customHeight="1" x14ac:dyDescent="0.3">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2.75" customHeight="1" x14ac:dyDescent="0.3">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2.75" customHeight="1" x14ac:dyDescent="0.3">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2.75" customHeight="1" x14ac:dyDescent="0.3">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2.75" customHeight="1" x14ac:dyDescent="0.3">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2.75" customHeight="1" x14ac:dyDescent="0.3">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2.75" customHeight="1" x14ac:dyDescent="0.3">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2.75" customHeight="1" x14ac:dyDescent="0.3">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2.75" customHeight="1" x14ac:dyDescent="0.3">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2.75" customHeight="1" x14ac:dyDescent="0.3">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2.75" customHeight="1" x14ac:dyDescent="0.3">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2.75" customHeight="1" x14ac:dyDescent="0.3">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2.75" customHeight="1" x14ac:dyDescent="0.3">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2.75" customHeight="1" x14ac:dyDescent="0.3">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2.75" customHeight="1" x14ac:dyDescent="0.3">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2.75" customHeight="1" x14ac:dyDescent="0.3">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2.75" customHeight="1" x14ac:dyDescent="0.3">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2.75" customHeight="1" x14ac:dyDescent="0.3">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2.75" customHeight="1" x14ac:dyDescent="0.3">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2.75" customHeight="1" x14ac:dyDescent="0.3">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2.75" customHeight="1" x14ac:dyDescent="0.3">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2.75" customHeight="1" x14ac:dyDescent="0.3">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2.75" customHeight="1" x14ac:dyDescent="0.3">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2.75" customHeight="1" x14ac:dyDescent="0.3">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2.75" customHeight="1" x14ac:dyDescent="0.3">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2.75" customHeight="1" x14ac:dyDescent="0.3">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2.75" customHeight="1" x14ac:dyDescent="0.3">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2.75" customHeight="1" x14ac:dyDescent="0.3">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2.75" customHeight="1" x14ac:dyDescent="0.3">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2.75" customHeight="1" x14ac:dyDescent="0.3">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2.75" customHeight="1" x14ac:dyDescent="0.3">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2.75" customHeight="1" x14ac:dyDescent="0.3">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2.75" customHeight="1" x14ac:dyDescent="0.3">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2.75" customHeight="1" x14ac:dyDescent="0.3">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2.75" customHeight="1" x14ac:dyDescent="0.3">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2.75" customHeight="1" x14ac:dyDescent="0.3">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2.75" customHeight="1" x14ac:dyDescent="0.3">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2.75" customHeight="1" x14ac:dyDescent="0.3">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2.75" customHeight="1" x14ac:dyDescent="0.3">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2.75" customHeight="1" x14ac:dyDescent="0.3">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2.75" customHeight="1" x14ac:dyDescent="0.3">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2.75" customHeight="1" x14ac:dyDescent="0.3">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2.75" customHeight="1" x14ac:dyDescent="0.3">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2.75" customHeight="1" x14ac:dyDescent="0.3">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2.75" customHeight="1" x14ac:dyDescent="0.3">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2.75" customHeight="1" x14ac:dyDescent="0.3">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2.75" customHeight="1" x14ac:dyDescent="0.3">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2.75" customHeight="1" x14ac:dyDescent="0.3">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2.75" customHeight="1" x14ac:dyDescent="0.3">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2.75" customHeight="1" x14ac:dyDescent="0.3">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2.75" customHeight="1" x14ac:dyDescent="0.3">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2.75" customHeight="1" x14ac:dyDescent="0.3">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2.75" customHeight="1" x14ac:dyDescent="0.3">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2.75" customHeight="1" x14ac:dyDescent="0.3">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2.75" customHeight="1" x14ac:dyDescent="0.3">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2.75" customHeight="1" x14ac:dyDescent="0.3">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2.75" customHeight="1" x14ac:dyDescent="0.3">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2.75" customHeight="1" x14ac:dyDescent="0.3">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2.75" customHeight="1" x14ac:dyDescent="0.3">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2.75" customHeight="1" x14ac:dyDescent="0.3">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2.75" customHeight="1" x14ac:dyDescent="0.3">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2.75" customHeight="1" x14ac:dyDescent="0.3">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2.75" customHeight="1" x14ac:dyDescent="0.3">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2.75" customHeight="1" x14ac:dyDescent="0.3">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2.75" customHeight="1" x14ac:dyDescent="0.3">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2.75" customHeight="1" x14ac:dyDescent="0.3">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2.75" customHeight="1" x14ac:dyDescent="0.3">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2.75" customHeight="1" x14ac:dyDescent="0.3">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2.75" customHeight="1" x14ac:dyDescent="0.3">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2.75" customHeight="1" x14ac:dyDescent="0.3">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2.75" customHeight="1" x14ac:dyDescent="0.3">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2.75" customHeight="1" x14ac:dyDescent="0.3">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2.75" customHeight="1" x14ac:dyDescent="0.3">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2.75" customHeight="1" x14ac:dyDescent="0.3">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2.75" customHeight="1" x14ac:dyDescent="0.3">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2.75" customHeight="1" x14ac:dyDescent="0.3">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2.75" customHeight="1" x14ac:dyDescent="0.3">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2.75" customHeight="1" x14ac:dyDescent="0.3">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2.75" customHeight="1" x14ac:dyDescent="0.3">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2.75" customHeight="1" x14ac:dyDescent="0.3">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2.75" customHeight="1" x14ac:dyDescent="0.3">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2.75" customHeight="1" x14ac:dyDescent="0.3">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2.75" customHeight="1" x14ac:dyDescent="0.3">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2.75" customHeight="1" x14ac:dyDescent="0.3">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2.75" customHeight="1" x14ac:dyDescent="0.3">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2.75" customHeight="1" x14ac:dyDescent="0.3">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2.75" customHeight="1" x14ac:dyDescent="0.3">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2.75" customHeight="1" x14ac:dyDescent="0.3">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2.75" customHeight="1" x14ac:dyDescent="0.3">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2.75" customHeight="1" x14ac:dyDescent="0.3">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2.75" customHeight="1" x14ac:dyDescent="0.3">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2.75" customHeight="1" x14ac:dyDescent="0.3">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2.75" customHeight="1" x14ac:dyDescent="0.3">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2.75" customHeight="1" x14ac:dyDescent="0.3">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2.75" customHeight="1" x14ac:dyDescent="0.3">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2.75" customHeight="1" x14ac:dyDescent="0.3">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2.75" customHeight="1" x14ac:dyDescent="0.3">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2.75" customHeight="1" x14ac:dyDescent="0.3">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2.75" customHeight="1" x14ac:dyDescent="0.3">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2.75" customHeight="1" x14ac:dyDescent="0.3">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2.75" customHeight="1" x14ac:dyDescent="0.3">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2.75" customHeight="1" x14ac:dyDescent="0.3">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2.75" customHeight="1" x14ac:dyDescent="0.3">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2.75" customHeight="1" x14ac:dyDescent="0.3">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2.75" customHeight="1" x14ac:dyDescent="0.3">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2.75" customHeight="1" x14ac:dyDescent="0.3">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2.75" customHeight="1" x14ac:dyDescent="0.3">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2.75" customHeight="1" x14ac:dyDescent="0.3">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2.75" customHeight="1" x14ac:dyDescent="0.3">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2.75" customHeight="1" x14ac:dyDescent="0.3">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2.75" customHeight="1" x14ac:dyDescent="0.3">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2.75" customHeight="1" x14ac:dyDescent="0.3">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2.75" customHeight="1" x14ac:dyDescent="0.3">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2.75" customHeight="1" x14ac:dyDescent="0.3">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2.75" customHeight="1" x14ac:dyDescent="0.3">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2.75" customHeight="1" x14ac:dyDescent="0.3">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2.75" customHeight="1" x14ac:dyDescent="0.3">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2.75" customHeight="1" x14ac:dyDescent="0.3">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2.75" customHeight="1" x14ac:dyDescent="0.3">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2.75" customHeight="1" x14ac:dyDescent="0.3">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2.75" customHeight="1" x14ac:dyDescent="0.3">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2.75" customHeight="1" x14ac:dyDescent="0.3">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2.75" customHeight="1" x14ac:dyDescent="0.3">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2.75" customHeight="1" x14ac:dyDescent="0.3">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2.75" customHeight="1" x14ac:dyDescent="0.3">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2.75" customHeight="1" x14ac:dyDescent="0.3">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2.75" customHeight="1" x14ac:dyDescent="0.3">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2.75" customHeight="1" x14ac:dyDescent="0.3">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2.75" customHeight="1" x14ac:dyDescent="0.3">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2.75" customHeight="1" x14ac:dyDescent="0.3">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2.75" customHeight="1" x14ac:dyDescent="0.3">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2.75" customHeight="1" x14ac:dyDescent="0.3">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2.75" customHeight="1" x14ac:dyDescent="0.3">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2.75" customHeight="1" x14ac:dyDescent="0.3">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2.75" customHeight="1" x14ac:dyDescent="0.3">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2.75" customHeight="1" x14ac:dyDescent="0.3">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2.75" customHeight="1" x14ac:dyDescent="0.3">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2.75" customHeight="1" x14ac:dyDescent="0.3">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2.75" customHeight="1" x14ac:dyDescent="0.3">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2.75" customHeight="1" x14ac:dyDescent="0.3">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2.75" customHeight="1" x14ac:dyDescent="0.3">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2.75" customHeight="1" x14ac:dyDescent="0.3">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2.75" customHeight="1" x14ac:dyDescent="0.3">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2.75" customHeight="1" x14ac:dyDescent="0.3">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2.75" customHeight="1" x14ac:dyDescent="0.3">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2.75" customHeight="1" x14ac:dyDescent="0.3">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2.75" customHeight="1" x14ac:dyDescent="0.3">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2.75" customHeight="1" x14ac:dyDescent="0.3">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2.75" customHeight="1" x14ac:dyDescent="0.3">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2.75" customHeight="1" x14ac:dyDescent="0.3">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2.75" customHeight="1" x14ac:dyDescent="0.3">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2.75" customHeight="1" x14ac:dyDescent="0.3">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2.75" customHeight="1" x14ac:dyDescent="0.3">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2.75" customHeight="1" x14ac:dyDescent="0.3">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2.75" customHeight="1" x14ac:dyDescent="0.3">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2.75" customHeight="1" x14ac:dyDescent="0.3">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2.75" customHeight="1" x14ac:dyDescent="0.3">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2.75" customHeight="1" x14ac:dyDescent="0.3">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2.75" customHeight="1" x14ac:dyDescent="0.3">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2.75" customHeight="1" x14ac:dyDescent="0.3">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2.75" customHeight="1" x14ac:dyDescent="0.3">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2.75" customHeight="1" x14ac:dyDescent="0.3">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2.75" customHeight="1" x14ac:dyDescent="0.3">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2.75" customHeight="1" x14ac:dyDescent="0.3">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2.75" customHeight="1" x14ac:dyDescent="0.3">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2.75" customHeight="1" x14ac:dyDescent="0.3">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2.75" customHeight="1" x14ac:dyDescent="0.3">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2.75" customHeight="1" x14ac:dyDescent="0.3">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2.75" customHeight="1" x14ac:dyDescent="0.3">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2.75" customHeight="1" x14ac:dyDescent="0.3">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2.75" customHeight="1" x14ac:dyDescent="0.3">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2.75" customHeight="1" x14ac:dyDescent="0.3">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2.75" customHeight="1" x14ac:dyDescent="0.3">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2.75" customHeight="1" x14ac:dyDescent="0.3">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2.75" customHeight="1" x14ac:dyDescent="0.3">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2.75" customHeight="1" x14ac:dyDescent="0.3">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2.75" customHeight="1" x14ac:dyDescent="0.3">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2.75" customHeight="1" x14ac:dyDescent="0.3">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2.75" customHeight="1" x14ac:dyDescent="0.3">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2.75" customHeight="1" x14ac:dyDescent="0.3">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2.75" customHeight="1" x14ac:dyDescent="0.3">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2.75" customHeight="1" x14ac:dyDescent="0.3">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2.75" customHeight="1" x14ac:dyDescent="0.3">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2.75" customHeight="1" x14ac:dyDescent="0.3">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2.75" customHeight="1" x14ac:dyDescent="0.3">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2.75" customHeight="1" x14ac:dyDescent="0.3">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2.75" customHeight="1" x14ac:dyDescent="0.3">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2.75" customHeight="1" x14ac:dyDescent="0.3">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2.75" customHeight="1" x14ac:dyDescent="0.3">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2.75" customHeight="1" x14ac:dyDescent="0.3">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2.75" customHeight="1" x14ac:dyDescent="0.3">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2.75" customHeight="1" x14ac:dyDescent="0.3">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2.75" customHeight="1" x14ac:dyDescent="0.3">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2.75" customHeight="1" x14ac:dyDescent="0.3">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2.75" customHeight="1" x14ac:dyDescent="0.3">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2.75" customHeight="1" x14ac:dyDescent="0.3">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2.75" customHeight="1" x14ac:dyDescent="0.3">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2.75" customHeight="1" x14ac:dyDescent="0.3">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2.75" customHeight="1" x14ac:dyDescent="0.3">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2.75" customHeight="1" x14ac:dyDescent="0.3">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2.75" customHeight="1" x14ac:dyDescent="0.3">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2.75" customHeight="1" x14ac:dyDescent="0.3">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2.75" customHeight="1" x14ac:dyDescent="0.3">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2.75" customHeight="1" x14ac:dyDescent="0.3">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2.75" customHeight="1" x14ac:dyDescent="0.3">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2.75" customHeight="1" x14ac:dyDescent="0.3">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2.75" customHeight="1" x14ac:dyDescent="0.3">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2.75" customHeight="1" x14ac:dyDescent="0.3">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2.75" customHeight="1" x14ac:dyDescent="0.3">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2.75" customHeight="1" x14ac:dyDescent="0.3">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2.75" customHeight="1" x14ac:dyDescent="0.3">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2.75" customHeight="1" x14ac:dyDescent="0.3">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2.75" customHeight="1" x14ac:dyDescent="0.3">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2.75" customHeight="1" x14ac:dyDescent="0.3">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2.75" customHeight="1" x14ac:dyDescent="0.3">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2.75" customHeight="1" x14ac:dyDescent="0.3">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2.75" customHeight="1" x14ac:dyDescent="0.3">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2.75" customHeight="1" x14ac:dyDescent="0.3">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2.75" customHeight="1" x14ac:dyDescent="0.3">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2.75" customHeight="1" x14ac:dyDescent="0.3">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2.75" customHeight="1" x14ac:dyDescent="0.3">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2.75" customHeight="1" x14ac:dyDescent="0.3">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2.75" customHeight="1" x14ac:dyDescent="0.3">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2.75" customHeight="1" x14ac:dyDescent="0.3">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2.75" customHeight="1" x14ac:dyDescent="0.3">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2.75" customHeight="1" x14ac:dyDescent="0.3">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2.75" customHeight="1" x14ac:dyDescent="0.3">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2.75" customHeight="1" x14ac:dyDescent="0.3">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2.75" customHeight="1" x14ac:dyDescent="0.3">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2.75" customHeight="1" x14ac:dyDescent="0.3">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2.75" customHeight="1" x14ac:dyDescent="0.3">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2.75" customHeight="1" x14ac:dyDescent="0.3">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2.75" customHeight="1" x14ac:dyDescent="0.3">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2.75" customHeight="1" x14ac:dyDescent="0.3">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2.75" customHeight="1" x14ac:dyDescent="0.3">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2.75" customHeight="1" x14ac:dyDescent="0.3">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2.75" customHeight="1" x14ac:dyDescent="0.3">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2.75" customHeight="1" x14ac:dyDescent="0.3">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2.75" customHeight="1" x14ac:dyDescent="0.3">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2.75" customHeight="1" x14ac:dyDescent="0.3">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2.75" customHeight="1" x14ac:dyDescent="0.3">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2.75" customHeight="1" x14ac:dyDescent="0.3">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2.75" customHeight="1" x14ac:dyDescent="0.3">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2.75" customHeight="1" x14ac:dyDescent="0.3">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2.75" customHeight="1" x14ac:dyDescent="0.3">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2.75" customHeight="1" x14ac:dyDescent="0.3">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2.75" customHeight="1" x14ac:dyDescent="0.3">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2.75" customHeight="1" x14ac:dyDescent="0.3">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2.75" customHeight="1" x14ac:dyDescent="0.3">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2.75" customHeight="1" x14ac:dyDescent="0.3">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2.75" customHeight="1" x14ac:dyDescent="0.3">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2.75" customHeight="1" x14ac:dyDescent="0.3">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2.75" customHeight="1" x14ac:dyDescent="0.3">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2.75" customHeight="1" x14ac:dyDescent="0.3">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2.75" customHeight="1" x14ac:dyDescent="0.3">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2.75" customHeight="1" x14ac:dyDescent="0.3">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2.75" customHeight="1" x14ac:dyDescent="0.3">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2.75" customHeight="1" x14ac:dyDescent="0.3">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2.75" customHeight="1" x14ac:dyDescent="0.3">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2.75" customHeight="1" x14ac:dyDescent="0.3">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2.75" customHeight="1" x14ac:dyDescent="0.3">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2.75" customHeight="1" x14ac:dyDescent="0.3">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2.75" customHeight="1" x14ac:dyDescent="0.3">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2.75" customHeight="1" x14ac:dyDescent="0.3">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2.75" customHeight="1" x14ac:dyDescent="0.3">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2.75" customHeight="1" x14ac:dyDescent="0.3">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2.75" customHeight="1" x14ac:dyDescent="0.3">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2.75" customHeight="1" x14ac:dyDescent="0.3">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2.75" customHeight="1" x14ac:dyDescent="0.3">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2.75" customHeight="1" x14ac:dyDescent="0.3">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2.75" customHeight="1" x14ac:dyDescent="0.3">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2.75" customHeight="1" x14ac:dyDescent="0.3">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2.75" customHeight="1" x14ac:dyDescent="0.3">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2.75" customHeight="1" x14ac:dyDescent="0.3">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2.75" customHeight="1" x14ac:dyDescent="0.3">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2.75" customHeight="1" x14ac:dyDescent="0.3">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2.75" customHeight="1" x14ac:dyDescent="0.3">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2.75" customHeight="1" x14ac:dyDescent="0.3">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2.75" customHeight="1" x14ac:dyDescent="0.3">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2.75" customHeight="1" x14ac:dyDescent="0.3">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2.75" customHeight="1" x14ac:dyDescent="0.3">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2.75" customHeight="1" x14ac:dyDescent="0.3">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2.75" customHeight="1" x14ac:dyDescent="0.3">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2.75" customHeight="1" x14ac:dyDescent="0.3">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2.75" customHeight="1" x14ac:dyDescent="0.3">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2.75" customHeight="1" x14ac:dyDescent="0.3">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2.75" customHeight="1" x14ac:dyDescent="0.3">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2.75" customHeight="1" x14ac:dyDescent="0.3">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2.75" customHeight="1" x14ac:dyDescent="0.3">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2.75" customHeight="1" x14ac:dyDescent="0.3">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2.75" customHeight="1" x14ac:dyDescent="0.3">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2.75" customHeight="1" x14ac:dyDescent="0.3">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2.75" customHeight="1" x14ac:dyDescent="0.3">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2.75" customHeight="1" x14ac:dyDescent="0.3">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2.75" customHeight="1" x14ac:dyDescent="0.3">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2.75" customHeight="1" x14ac:dyDescent="0.3">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2.75" customHeight="1" x14ac:dyDescent="0.3">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2.75" customHeight="1" x14ac:dyDescent="0.3">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2.75" customHeight="1" x14ac:dyDescent="0.3">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2.75" customHeight="1" x14ac:dyDescent="0.3">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2.75" customHeight="1" x14ac:dyDescent="0.3">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2.75" customHeight="1" x14ac:dyDescent="0.3">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2.75" customHeight="1" x14ac:dyDescent="0.3">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2.75" customHeight="1" x14ac:dyDescent="0.3">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2.75" customHeight="1" x14ac:dyDescent="0.3">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2.75" customHeight="1" x14ac:dyDescent="0.3">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2.75" customHeight="1" x14ac:dyDescent="0.3">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2.75" customHeight="1" x14ac:dyDescent="0.3">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2.75" customHeight="1" x14ac:dyDescent="0.3">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2.75" customHeight="1" x14ac:dyDescent="0.3">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2.75" customHeight="1" x14ac:dyDescent="0.3">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2.75" customHeight="1" x14ac:dyDescent="0.3">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2.75" customHeight="1" x14ac:dyDescent="0.3">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2.75" customHeight="1" x14ac:dyDescent="0.3">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2.75" customHeight="1" x14ac:dyDescent="0.3">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2.75" customHeight="1" x14ac:dyDescent="0.3">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2.75" customHeight="1" x14ac:dyDescent="0.3">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2.75" customHeight="1" x14ac:dyDescent="0.3">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2.75" customHeight="1" x14ac:dyDescent="0.3">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2.75" customHeight="1" x14ac:dyDescent="0.3">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2.75" customHeight="1" x14ac:dyDescent="0.3">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2.75" customHeight="1" x14ac:dyDescent="0.3">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2.75" customHeight="1" x14ac:dyDescent="0.3">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2.75" customHeight="1" x14ac:dyDescent="0.3">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2.75" customHeight="1" x14ac:dyDescent="0.3">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2.75" customHeight="1" x14ac:dyDescent="0.3">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2.75" customHeight="1" x14ac:dyDescent="0.3">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2.75" customHeight="1" x14ac:dyDescent="0.3">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2.75" customHeight="1" x14ac:dyDescent="0.3">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2.75" customHeight="1" x14ac:dyDescent="0.3">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2.75" customHeight="1" x14ac:dyDescent="0.3">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2.75" customHeight="1" x14ac:dyDescent="0.3">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2.75" customHeight="1" x14ac:dyDescent="0.3">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2.75" customHeight="1" x14ac:dyDescent="0.3">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2.75" customHeight="1" x14ac:dyDescent="0.3">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2.75" customHeight="1" x14ac:dyDescent="0.3">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2.75" customHeight="1" x14ac:dyDescent="0.3">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2.75" customHeight="1" x14ac:dyDescent="0.3">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2.75" customHeight="1" x14ac:dyDescent="0.3">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2.75" customHeight="1" x14ac:dyDescent="0.3">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2.75" customHeight="1" x14ac:dyDescent="0.3">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2.75" customHeight="1" x14ac:dyDescent="0.3">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2.75" customHeight="1" x14ac:dyDescent="0.3">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2.75" customHeight="1" x14ac:dyDescent="0.3">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2.75" customHeight="1" x14ac:dyDescent="0.3">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2.75" customHeight="1" x14ac:dyDescent="0.3">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2.75" customHeight="1" x14ac:dyDescent="0.3">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2.75" customHeight="1" x14ac:dyDescent="0.3">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2.75" customHeight="1" x14ac:dyDescent="0.3">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2.75" customHeight="1" x14ac:dyDescent="0.3">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2.75" customHeight="1" x14ac:dyDescent="0.3">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2.75" customHeight="1" x14ac:dyDescent="0.3">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2.75" customHeight="1" x14ac:dyDescent="0.3">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2.75" customHeight="1" x14ac:dyDescent="0.3">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2.75" customHeight="1" x14ac:dyDescent="0.3">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2.75" customHeight="1" x14ac:dyDescent="0.3">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2.75" customHeight="1" x14ac:dyDescent="0.3">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2.75" customHeight="1" x14ac:dyDescent="0.3">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2.75" customHeight="1" x14ac:dyDescent="0.3">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2.75" customHeight="1" x14ac:dyDescent="0.3">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2.75" customHeight="1" x14ac:dyDescent="0.3">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2.75" customHeight="1" x14ac:dyDescent="0.3">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2.75" customHeight="1" x14ac:dyDescent="0.3">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2.75" customHeight="1" x14ac:dyDescent="0.3">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2.75" customHeight="1" x14ac:dyDescent="0.3">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2.75" customHeight="1" x14ac:dyDescent="0.3">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2.75" customHeight="1" x14ac:dyDescent="0.3">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2.75" customHeight="1" x14ac:dyDescent="0.3">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2.75" customHeight="1" x14ac:dyDescent="0.3">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2.75" customHeight="1" x14ac:dyDescent="0.3">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2.75" customHeight="1" x14ac:dyDescent="0.3">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2.75" customHeight="1" x14ac:dyDescent="0.3">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2.75" customHeight="1" x14ac:dyDescent="0.3">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2.75" customHeight="1" x14ac:dyDescent="0.3">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2.75" customHeight="1" x14ac:dyDescent="0.3">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2.75" customHeight="1" x14ac:dyDescent="0.3">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2.75" customHeight="1" x14ac:dyDescent="0.3">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2.75" customHeight="1" x14ac:dyDescent="0.3">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2.75" customHeight="1" x14ac:dyDescent="0.3">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2.75" customHeight="1" x14ac:dyDescent="0.3">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2.75" customHeight="1" x14ac:dyDescent="0.3">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2.75" customHeight="1" x14ac:dyDescent="0.3">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2.75" customHeight="1" x14ac:dyDescent="0.3">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2.75" customHeight="1" x14ac:dyDescent="0.3">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2.75" customHeight="1" x14ac:dyDescent="0.3">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2.75" customHeight="1" x14ac:dyDescent="0.3">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2.75" customHeight="1" x14ac:dyDescent="0.3">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2.75" customHeight="1" x14ac:dyDescent="0.3">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2.75" customHeight="1" x14ac:dyDescent="0.3">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2.75" customHeight="1" x14ac:dyDescent="0.3">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2.75" customHeight="1" x14ac:dyDescent="0.3">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2.75" customHeight="1" x14ac:dyDescent="0.3">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2.75" customHeight="1" x14ac:dyDescent="0.3">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2.75" customHeight="1" x14ac:dyDescent="0.3">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2.75" customHeight="1" x14ac:dyDescent="0.3">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2.75" customHeight="1" x14ac:dyDescent="0.3">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2.75" customHeight="1" x14ac:dyDescent="0.3">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2.75" customHeight="1" x14ac:dyDescent="0.3">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2.75" customHeight="1" x14ac:dyDescent="0.3">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2.75" customHeight="1" x14ac:dyDescent="0.3">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2.75" customHeight="1" x14ac:dyDescent="0.3">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2.75" customHeight="1" x14ac:dyDescent="0.3">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2.75" customHeight="1" x14ac:dyDescent="0.3">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2.75" customHeight="1" x14ac:dyDescent="0.3">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2.75" customHeight="1" x14ac:dyDescent="0.3">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2.75" customHeight="1" x14ac:dyDescent="0.3">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2.75" customHeight="1" x14ac:dyDescent="0.3">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2.75" customHeight="1" x14ac:dyDescent="0.3">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2.75" customHeight="1" x14ac:dyDescent="0.3">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2.75" customHeight="1" x14ac:dyDescent="0.3">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2.75" customHeight="1" x14ac:dyDescent="0.3">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2.75" customHeight="1" x14ac:dyDescent="0.3">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2.75" customHeight="1" x14ac:dyDescent="0.3">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2.75" customHeight="1" x14ac:dyDescent="0.3">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2.75" customHeight="1" x14ac:dyDescent="0.3">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2.75" customHeight="1" x14ac:dyDescent="0.3">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2.75" customHeight="1" x14ac:dyDescent="0.3">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2.75" customHeight="1" x14ac:dyDescent="0.3">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2.75" customHeight="1" x14ac:dyDescent="0.3">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2.75" customHeight="1" x14ac:dyDescent="0.3">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2.75" customHeight="1" x14ac:dyDescent="0.3">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2.75" customHeight="1" x14ac:dyDescent="0.3">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2.75" customHeight="1" x14ac:dyDescent="0.3">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2.75" customHeight="1" x14ac:dyDescent="0.3">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2.75" customHeight="1" x14ac:dyDescent="0.3">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2.75" customHeight="1" x14ac:dyDescent="0.3">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2.75" customHeight="1" x14ac:dyDescent="0.3">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2.75" customHeight="1" x14ac:dyDescent="0.3">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2.75" customHeight="1" x14ac:dyDescent="0.3">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2.75" customHeight="1" x14ac:dyDescent="0.3">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2.75" customHeight="1" x14ac:dyDescent="0.3">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2.75" customHeight="1" x14ac:dyDescent="0.3">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2.75" customHeight="1" x14ac:dyDescent="0.3">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2.75" customHeight="1" x14ac:dyDescent="0.3">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2.75" customHeight="1" x14ac:dyDescent="0.3">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2.75" customHeight="1" x14ac:dyDescent="0.3">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2.75" customHeight="1" x14ac:dyDescent="0.3">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2.75" customHeight="1" x14ac:dyDescent="0.3">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2.75" customHeight="1" x14ac:dyDescent="0.3">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2.75" customHeight="1" x14ac:dyDescent="0.3">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2.75" customHeight="1" x14ac:dyDescent="0.3">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2.75" customHeight="1" x14ac:dyDescent="0.3">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2.75" customHeight="1" x14ac:dyDescent="0.3">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2.75" customHeight="1" x14ac:dyDescent="0.3">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2.75" customHeight="1" x14ac:dyDescent="0.3">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2.75" customHeight="1" x14ac:dyDescent="0.3">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2.75" customHeight="1" x14ac:dyDescent="0.3">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2.75" customHeight="1" x14ac:dyDescent="0.3">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2.75" customHeight="1" x14ac:dyDescent="0.3">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2.75" customHeight="1" x14ac:dyDescent="0.3">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2.75" customHeight="1" x14ac:dyDescent="0.3">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2.75" customHeight="1" x14ac:dyDescent="0.3">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2.75" customHeight="1" x14ac:dyDescent="0.3">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2.75" customHeight="1" x14ac:dyDescent="0.3">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2.75" customHeight="1" x14ac:dyDescent="0.3">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2.75" customHeight="1" x14ac:dyDescent="0.3">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2.75" customHeight="1" x14ac:dyDescent="0.3">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2.75" customHeight="1" x14ac:dyDescent="0.3">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2.75" customHeight="1" x14ac:dyDescent="0.3">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2.75" customHeight="1" x14ac:dyDescent="0.3">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2.75" customHeight="1" x14ac:dyDescent="0.3">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2.75" customHeight="1" x14ac:dyDescent="0.3">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2.75" customHeight="1" x14ac:dyDescent="0.3">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2.75" customHeight="1" x14ac:dyDescent="0.3">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2.75" customHeight="1" x14ac:dyDescent="0.3">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2.75" customHeight="1" x14ac:dyDescent="0.3">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2.75" customHeight="1" x14ac:dyDescent="0.3">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2.75" customHeight="1" x14ac:dyDescent="0.3">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2.75" customHeight="1" x14ac:dyDescent="0.3">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2.75" customHeight="1" x14ac:dyDescent="0.3">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2.75" customHeight="1" x14ac:dyDescent="0.3">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2.75" customHeight="1" x14ac:dyDescent="0.3">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2.75" customHeight="1" x14ac:dyDescent="0.3">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2.75" customHeight="1" x14ac:dyDescent="0.3">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2.75" customHeight="1" x14ac:dyDescent="0.3">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2.75" customHeight="1" x14ac:dyDescent="0.3">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2.75" customHeight="1" x14ac:dyDescent="0.3">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2.75" customHeight="1" x14ac:dyDescent="0.3">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2.75" customHeight="1" x14ac:dyDescent="0.3">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2.75" customHeight="1" x14ac:dyDescent="0.3">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2.75" customHeight="1" x14ac:dyDescent="0.3">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2.75" customHeight="1" x14ac:dyDescent="0.3">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2.75" customHeight="1" x14ac:dyDescent="0.3">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2.75" customHeight="1" x14ac:dyDescent="0.3">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2.75" customHeight="1" x14ac:dyDescent="0.3">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2.75" customHeight="1" x14ac:dyDescent="0.3">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2.75" customHeight="1" x14ac:dyDescent="0.3">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2.75" customHeight="1" x14ac:dyDescent="0.3">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2.75" customHeight="1" x14ac:dyDescent="0.3">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2.75" customHeight="1" x14ac:dyDescent="0.3">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2.75" customHeight="1" x14ac:dyDescent="0.3">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2.75" customHeight="1" x14ac:dyDescent="0.3">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2.75" customHeight="1" x14ac:dyDescent="0.3">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2.75" customHeight="1" x14ac:dyDescent="0.3">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2.75" customHeight="1" x14ac:dyDescent="0.3">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2.75" customHeight="1" x14ac:dyDescent="0.3">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2.75" customHeight="1" x14ac:dyDescent="0.3">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2.75" customHeight="1" x14ac:dyDescent="0.3">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2.75" customHeight="1" x14ac:dyDescent="0.3">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2.75" customHeight="1" x14ac:dyDescent="0.3">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2.75" customHeight="1" x14ac:dyDescent="0.3">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2.75" customHeight="1" x14ac:dyDescent="0.3">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2.75" customHeight="1" x14ac:dyDescent="0.3">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2.75" customHeight="1" x14ac:dyDescent="0.3">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2.75" customHeight="1" x14ac:dyDescent="0.3">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2.75" customHeight="1" x14ac:dyDescent="0.3">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2.75" customHeight="1" x14ac:dyDescent="0.3">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2.75" customHeight="1" x14ac:dyDescent="0.3">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2.75" customHeight="1" x14ac:dyDescent="0.3">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2.75" customHeight="1" x14ac:dyDescent="0.3">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2.75" customHeight="1" x14ac:dyDescent="0.3">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2.75" customHeight="1" x14ac:dyDescent="0.3">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2.75" customHeight="1" x14ac:dyDescent="0.3">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2.75" customHeight="1" x14ac:dyDescent="0.3">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2.75" customHeight="1" x14ac:dyDescent="0.3">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2.75" customHeight="1" x14ac:dyDescent="0.3">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2.75" customHeight="1" x14ac:dyDescent="0.3">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2.75" customHeight="1" x14ac:dyDescent="0.3">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2.75" customHeight="1" x14ac:dyDescent="0.3">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2.75" customHeight="1" x14ac:dyDescent="0.3">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2.75" customHeight="1" x14ac:dyDescent="0.3">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2.75" customHeight="1" x14ac:dyDescent="0.3">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2.75" customHeight="1" x14ac:dyDescent="0.3">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2.75" customHeight="1" x14ac:dyDescent="0.3">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2.75" customHeight="1" x14ac:dyDescent="0.3">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2.75" customHeight="1" x14ac:dyDescent="0.3">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2.75" customHeight="1" x14ac:dyDescent="0.3">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2.75" customHeight="1" x14ac:dyDescent="0.3">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2.75" customHeight="1" x14ac:dyDescent="0.3">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2.75" customHeight="1" x14ac:dyDescent="0.3">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2.75" customHeight="1" x14ac:dyDescent="0.3">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2.75" customHeight="1" x14ac:dyDescent="0.3">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2.75" customHeight="1" x14ac:dyDescent="0.3">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2.75" customHeight="1" x14ac:dyDescent="0.3">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2.75" customHeight="1" x14ac:dyDescent="0.3">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2.75" customHeight="1" x14ac:dyDescent="0.3">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2.75" customHeight="1" x14ac:dyDescent="0.3">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2.75" customHeight="1" x14ac:dyDescent="0.3">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2.75" customHeight="1" x14ac:dyDescent="0.3">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2.75" customHeight="1" x14ac:dyDescent="0.3">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2.75" customHeight="1" x14ac:dyDescent="0.3">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2.75" customHeight="1" x14ac:dyDescent="0.3">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2.75" customHeight="1" x14ac:dyDescent="0.3">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2.75" customHeight="1" x14ac:dyDescent="0.3">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2.75" customHeight="1" x14ac:dyDescent="0.3">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2.75" customHeight="1" x14ac:dyDescent="0.3">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2.75" customHeight="1" x14ac:dyDescent="0.3">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2.75" customHeight="1" x14ac:dyDescent="0.3">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2.75" customHeight="1" x14ac:dyDescent="0.3">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2.75" customHeight="1" x14ac:dyDescent="0.3">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2.75" customHeight="1" x14ac:dyDescent="0.3">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2.75" customHeight="1" x14ac:dyDescent="0.3">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2.75" customHeight="1" x14ac:dyDescent="0.3">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2.75" customHeight="1" x14ac:dyDescent="0.3">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2.75" customHeight="1" x14ac:dyDescent="0.3">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2.75" customHeight="1" x14ac:dyDescent="0.3">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2.75" customHeight="1" x14ac:dyDescent="0.3">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2.75" customHeight="1" x14ac:dyDescent="0.3">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2.75" customHeight="1" x14ac:dyDescent="0.3">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2.75" customHeight="1" x14ac:dyDescent="0.3">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2.75" customHeight="1" x14ac:dyDescent="0.3">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2.75" customHeight="1" x14ac:dyDescent="0.3">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2.75" customHeight="1" x14ac:dyDescent="0.3">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2.75" customHeight="1" x14ac:dyDescent="0.3">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2.75" customHeight="1" x14ac:dyDescent="0.3">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2.75" customHeight="1" x14ac:dyDescent="0.3">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2.75" customHeight="1" x14ac:dyDescent="0.3">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election activeCell="E14" sqref="E14"/>
    </sheetView>
  </sheetViews>
  <sheetFormatPr baseColWidth="10" defaultColWidth="14.44140625" defaultRowHeight="15" customHeight="1" x14ac:dyDescent="0.3"/>
  <cols>
    <col min="1" max="26" width="10.6640625" customWidth="1"/>
  </cols>
  <sheetData>
    <row r="2" spans="2:5" ht="14.4" x14ac:dyDescent="0.3">
      <c r="B2" s="94" t="s">
        <v>189</v>
      </c>
      <c r="E2" s="169" t="s">
        <v>430</v>
      </c>
    </row>
    <row r="3" spans="2:5" ht="14.4" x14ac:dyDescent="0.3">
      <c r="B3" s="94" t="s">
        <v>191</v>
      </c>
      <c r="E3" s="94" t="s">
        <v>192</v>
      </c>
    </row>
    <row r="4" spans="2:5" ht="14.4" x14ac:dyDescent="0.3">
      <c r="B4" s="94" t="s">
        <v>193</v>
      </c>
      <c r="E4" s="169" t="s">
        <v>431</v>
      </c>
    </row>
    <row r="5" spans="2:5" ht="14.4" x14ac:dyDescent="0.3">
      <c r="B5" s="94" t="s">
        <v>195</v>
      </c>
    </row>
    <row r="8" spans="2:5" ht="14.4" x14ac:dyDescent="0.3">
      <c r="B8" s="94" t="s">
        <v>196</v>
      </c>
    </row>
    <row r="9" spans="2:5" ht="14.4" x14ac:dyDescent="0.3">
      <c r="B9" s="94" t="s">
        <v>197</v>
      </c>
    </row>
    <row r="10" spans="2:5" ht="14.4" x14ac:dyDescent="0.3">
      <c r="B10" s="94" t="s">
        <v>198</v>
      </c>
    </row>
    <row r="13" spans="2:5" ht="14.4" x14ac:dyDescent="0.3">
      <c r="B13" s="94" t="s">
        <v>199</v>
      </c>
    </row>
    <row r="14" spans="2:5" ht="14.4" x14ac:dyDescent="0.3">
      <c r="B14" s="94" t="s">
        <v>200</v>
      </c>
    </row>
    <row r="15" spans="2:5" ht="14.4" x14ac:dyDescent="0.3">
      <c r="B15" s="94" t="s">
        <v>201</v>
      </c>
    </row>
    <row r="16" spans="2:5" ht="14.4" x14ac:dyDescent="0.3">
      <c r="B16" s="94" t="s">
        <v>202</v>
      </c>
    </row>
    <row r="17" spans="2:2" ht="14.4" x14ac:dyDescent="0.3">
      <c r="B17" s="94" t="s">
        <v>203</v>
      </c>
    </row>
    <row r="18" spans="2:2" ht="14.4" x14ac:dyDescent="0.3">
      <c r="B18" s="94" t="s">
        <v>204</v>
      </c>
    </row>
    <row r="19" spans="2:2" ht="14.4" x14ac:dyDescent="0.3">
      <c r="B19" s="94" t="s">
        <v>205</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x14ac:dyDescent="0.3"/>
  <cols>
    <col min="1" max="1" width="32.88671875" customWidth="1"/>
    <col min="2" max="6" width="11.44140625" customWidth="1"/>
    <col min="7" max="26" width="10.6640625" customWidth="1"/>
  </cols>
  <sheetData>
    <row r="1" spans="1:26" ht="12.75" customHeigh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12.75" customHeight="1" x14ac:dyDescent="0.3">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1:26" ht="12.75" customHeight="1" x14ac:dyDescent="0.3">
      <c r="A3" s="113" t="s">
        <v>164</v>
      </c>
      <c r="B3" s="112"/>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ht="12.75" customHeight="1" x14ac:dyDescent="0.3">
      <c r="A4" s="113" t="s">
        <v>166</v>
      </c>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2.75" customHeight="1" x14ac:dyDescent="0.3">
      <c r="A5" s="113" t="s">
        <v>168</v>
      </c>
      <c r="B5" s="112"/>
      <c r="C5" s="112"/>
      <c r="D5" s="112"/>
      <c r="E5" s="112"/>
      <c r="F5" s="112"/>
      <c r="G5" s="112"/>
      <c r="H5" s="112"/>
      <c r="I5" s="112"/>
      <c r="J5" s="112"/>
      <c r="K5" s="112"/>
      <c r="L5" s="112"/>
      <c r="M5" s="112"/>
      <c r="N5" s="112"/>
      <c r="O5" s="112"/>
      <c r="P5" s="112"/>
      <c r="Q5" s="112"/>
      <c r="R5" s="112"/>
      <c r="S5" s="112"/>
      <c r="T5" s="112"/>
      <c r="U5" s="112"/>
      <c r="V5" s="112"/>
      <c r="W5" s="112"/>
      <c r="X5" s="112"/>
      <c r="Y5" s="112"/>
      <c r="Z5" s="112"/>
    </row>
    <row r="6" spans="1:26" ht="12.75" customHeight="1" x14ac:dyDescent="0.3">
      <c r="A6" s="113" t="s">
        <v>170</v>
      </c>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ht="12.75" customHeight="1" x14ac:dyDescent="0.3">
      <c r="A7" s="113" t="s">
        <v>172</v>
      </c>
      <c r="B7" s="112"/>
      <c r="C7" s="112"/>
      <c r="D7" s="112"/>
      <c r="E7" s="112"/>
      <c r="F7" s="112"/>
      <c r="G7" s="112"/>
      <c r="H7" s="112"/>
      <c r="I7" s="112"/>
      <c r="J7" s="112"/>
      <c r="K7" s="112"/>
      <c r="L7" s="112"/>
      <c r="M7" s="112"/>
      <c r="N7" s="112"/>
      <c r="O7" s="112"/>
      <c r="P7" s="112"/>
      <c r="Q7" s="112"/>
      <c r="R7" s="112"/>
      <c r="S7" s="112"/>
      <c r="T7" s="112"/>
      <c r="U7" s="112"/>
      <c r="V7" s="112"/>
      <c r="W7" s="112"/>
      <c r="X7" s="112"/>
      <c r="Y7" s="112"/>
      <c r="Z7" s="112"/>
    </row>
    <row r="8" spans="1:26" ht="12.75" customHeight="1" x14ac:dyDescent="0.3">
      <c r="A8" s="113" t="s">
        <v>175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6" ht="12.75" customHeight="1" x14ac:dyDescent="0.3">
      <c r="A9" s="113" t="s">
        <v>178</v>
      </c>
      <c r="B9" s="112"/>
      <c r="C9" s="112"/>
      <c r="D9" s="112"/>
      <c r="E9" s="112"/>
      <c r="F9" s="112"/>
      <c r="G9" s="112"/>
      <c r="H9" s="112"/>
      <c r="I9" s="112"/>
      <c r="J9" s="112"/>
      <c r="K9" s="112"/>
      <c r="L9" s="112"/>
      <c r="M9" s="112"/>
      <c r="N9" s="112"/>
      <c r="O9" s="112"/>
      <c r="P9" s="112"/>
      <c r="Q9" s="112"/>
      <c r="R9" s="112"/>
      <c r="S9" s="112"/>
      <c r="T9" s="112"/>
      <c r="U9" s="112"/>
      <c r="V9" s="112"/>
      <c r="W9" s="112"/>
      <c r="X9" s="112"/>
      <c r="Y9" s="112"/>
      <c r="Z9" s="112"/>
    </row>
    <row r="10" spans="1:26" ht="12.75" customHeight="1" x14ac:dyDescent="0.3">
      <c r="A10" s="113" t="s">
        <v>180</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2.75" customHeight="1" x14ac:dyDescent="0.3">
      <c r="A11" s="113" t="s">
        <v>182</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12.75" customHeight="1" x14ac:dyDescent="0.3">
      <c r="A12" s="113" t="s">
        <v>206</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2.75" customHeight="1" x14ac:dyDescent="0.3">
      <c r="A13" s="113" t="s">
        <v>207</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2.75" customHeight="1" x14ac:dyDescent="0.3">
      <c r="A14" s="113" t="s">
        <v>208</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2.75" customHeight="1" x14ac:dyDescent="0.3">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12.75" customHeight="1" x14ac:dyDescent="0.3">
      <c r="A16" s="113" t="s">
        <v>209</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ht="12.75" customHeight="1" x14ac:dyDescent="0.3">
      <c r="A17" s="113" t="s">
        <v>189</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ht="12.75" customHeight="1" x14ac:dyDescent="0.3">
      <c r="A18" s="113" t="s">
        <v>191</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ht="12.75" customHeight="1" x14ac:dyDescent="0.3">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12.75" customHeight="1" x14ac:dyDescent="0.3">
      <c r="A20" s="113" t="s">
        <v>197</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2.75" customHeight="1" x14ac:dyDescent="0.3">
      <c r="A21" s="113" t="s">
        <v>198</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row>
    <row r="22" spans="1:26" ht="12.75" customHeight="1" x14ac:dyDescent="0.3">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2.75" customHeight="1" x14ac:dyDescent="0.3">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row>
    <row r="24" spans="1:26" ht="12.75" customHeight="1" x14ac:dyDescent="0.3">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12.75" customHeight="1" x14ac:dyDescent="0.3">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12.75" customHeight="1" x14ac:dyDescent="0.3">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2.75" customHeight="1" x14ac:dyDescent="0.3">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row>
    <row r="28" spans="1:26" ht="12.75" customHeight="1" x14ac:dyDescent="0.3">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ht="12.75" customHeight="1" x14ac:dyDescent="0.3">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2.75" customHeight="1" x14ac:dyDescent="0.3">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2.75" customHeight="1" x14ac:dyDescent="0.3">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ht="12.75" customHeight="1" x14ac:dyDescent="0.3">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ht="12.75" customHeight="1" x14ac:dyDescent="0.3">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34" spans="1:26" ht="12.75" customHeight="1" x14ac:dyDescent="0.3">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12.75" customHeight="1" x14ac:dyDescent="0.3">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2.75" customHeight="1" x14ac:dyDescent="0.3">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2.75" customHeight="1" x14ac:dyDescent="0.3">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2.75" customHeight="1" x14ac:dyDescent="0.3">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2.75" customHeight="1" x14ac:dyDescent="0.3">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ht="12.75" customHeight="1" x14ac:dyDescent="0.3">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ht="12.75" customHeight="1" x14ac:dyDescent="0.3">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2.75" customHeight="1" x14ac:dyDescent="0.3">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ht="12.75" customHeight="1" x14ac:dyDescent="0.3">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2.75" customHeight="1" x14ac:dyDescent="0.3">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ht="12.75" customHeight="1" x14ac:dyDescent="0.3">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2.75" customHeight="1" x14ac:dyDescent="0.3">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ht="12.75" customHeight="1" x14ac:dyDescent="0.3">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ht="12.75" customHeight="1" x14ac:dyDescent="0.3">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ht="12.75" customHeight="1" x14ac:dyDescent="0.3">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row>
    <row r="50" spans="1:26" ht="12.75" customHeight="1" x14ac:dyDescent="0.3">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2.75" customHeight="1" x14ac:dyDescent="0.3">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ht="12.75" customHeight="1" x14ac:dyDescent="0.3">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ht="12.75" customHeight="1" x14ac:dyDescent="0.3">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row>
    <row r="54" spans="1:26" ht="12.75" customHeight="1" x14ac:dyDescent="0.3">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6" ht="12.75" customHeight="1" x14ac:dyDescent="0.3">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ht="12.75" customHeight="1" x14ac:dyDescent="0.3">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ht="12.75" customHeight="1" x14ac:dyDescent="0.3">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row>
    <row r="58" spans="1:26" ht="12.75" customHeight="1" x14ac:dyDescent="0.3">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ht="12.75" customHeight="1" x14ac:dyDescent="0.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row>
    <row r="60" spans="1:26" ht="12.75" customHeight="1" x14ac:dyDescent="0.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row>
    <row r="61" spans="1:26" ht="12.75" customHeight="1" x14ac:dyDescent="0.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12.75" customHeight="1" x14ac:dyDescent="0.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ht="12.75" customHeight="1" x14ac:dyDescent="0.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row>
    <row r="64" spans="1:26" ht="12.75" customHeight="1" x14ac:dyDescent="0.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2.75" customHeight="1" x14ac:dyDescent="0.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row>
    <row r="66" spans="1:26" ht="12.75" customHeight="1" x14ac:dyDescent="0.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row>
    <row r="67" spans="1:26" ht="12.75" customHeight="1" x14ac:dyDescent="0.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row>
    <row r="68" spans="1:26" ht="12.75" customHeight="1" x14ac:dyDescent="0.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12.75" customHeight="1" x14ac:dyDescent="0.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12.75" customHeight="1" x14ac:dyDescent="0.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12.75" customHeight="1" x14ac:dyDescent="0.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12.75" customHeight="1" x14ac:dyDescent="0.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12.75" customHeight="1" x14ac:dyDescent="0.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12.75" customHeight="1" x14ac:dyDescent="0.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2.75" customHeight="1" x14ac:dyDescent="0.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2.75" customHeight="1" x14ac:dyDescent="0.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12.75" customHeight="1" x14ac:dyDescent="0.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12.75" customHeight="1" x14ac:dyDescent="0.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12.75" customHeight="1" x14ac:dyDescent="0.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2.75" customHeight="1" x14ac:dyDescent="0.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2.75" customHeight="1" x14ac:dyDescent="0.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2.75" customHeight="1" x14ac:dyDescent="0.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12.75" customHeight="1" x14ac:dyDescent="0.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2.75" customHeight="1" x14ac:dyDescent="0.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2.75" customHeight="1" x14ac:dyDescent="0.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2.75" customHeight="1" x14ac:dyDescent="0.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2.75" customHeight="1" x14ac:dyDescent="0.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2.75" customHeight="1" x14ac:dyDescent="0.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2.75" customHeight="1" x14ac:dyDescent="0.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2.75" customHeight="1" x14ac:dyDescent="0.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2.75" customHeight="1" x14ac:dyDescent="0.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2.75" customHeight="1" x14ac:dyDescent="0.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2.75" customHeight="1" x14ac:dyDescent="0.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2.75" customHeight="1" x14ac:dyDescent="0.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2.75" customHeight="1" x14ac:dyDescent="0.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2.75" customHeight="1" x14ac:dyDescent="0.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2.75" customHeight="1" x14ac:dyDescent="0.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2.75" customHeight="1" x14ac:dyDescent="0.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2.75" customHeight="1" x14ac:dyDescent="0.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2.75" customHeight="1" x14ac:dyDescent="0.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2.75" customHeight="1" x14ac:dyDescent="0.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2.75" customHeight="1" x14ac:dyDescent="0.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2.75" customHeight="1" x14ac:dyDescent="0.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2.75" customHeight="1" x14ac:dyDescent="0.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2.75" customHeight="1" x14ac:dyDescent="0.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2.75" customHeight="1" x14ac:dyDescent="0.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2.75" customHeight="1" x14ac:dyDescent="0.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2.75" customHeight="1" x14ac:dyDescent="0.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2.75" customHeight="1" x14ac:dyDescent="0.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2.75" customHeight="1" x14ac:dyDescent="0.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2.75" customHeight="1" x14ac:dyDescent="0.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2.75" customHeight="1" x14ac:dyDescent="0.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2.75" customHeight="1" x14ac:dyDescent="0.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2.75" customHeight="1" x14ac:dyDescent="0.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2.75" customHeight="1" x14ac:dyDescent="0.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2.75" customHeight="1" x14ac:dyDescent="0.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2.75" customHeight="1" x14ac:dyDescent="0.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2.75" customHeight="1" x14ac:dyDescent="0.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2.75" customHeight="1" x14ac:dyDescent="0.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2.75" customHeight="1" x14ac:dyDescent="0.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2.75" customHeight="1" x14ac:dyDescent="0.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2.75" customHeight="1" x14ac:dyDescent="0.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2.75" customHeight="1" x14ac:dyDescent="0.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2.75" customHeight="1" x14ac:dyDescent="0.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2.75" customHeight="1" x14ac:dyDescent="0.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2.75" customHeight="1" x14ac:dyDescent="0.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2.75" customHeight="1" x14ac:dyDescent="0.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2.75" customHeight="1" x14ac:dyDescent="0.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2.75" customHeight="1" x14ac:dyDescent="0.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2.75" customHeight="1" x14ac:dyDescent="0.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2.75" customHeight="1" x14ac:dyDescent="0.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2.75" customHeight="1" x14ac:dyDescent="0.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2.75" customHeight="1" x14ac:dyDescent="0.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2.75" customHeight="1" x14ac:dyDescent="0.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2.75" customHeight="1" x14ac:dyDescent="0.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2.75" customHeight="1" x14ac:dyDescent="0.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2.75" customHeight="1" x14ac:dyDescent="0.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2.75" customHeight="1" x14ac:dyDescent="0.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2.75" customHeight="1" x14ac:dyDescent="0.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2.75" customHeight="1" x14ac:dyDescent="0.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2.75" customHeight="1" x14ac:dyDescent="0.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2.75" customHeight="1" x14ac:dyDescent="0.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2.75" customHeight="1" x14ac:dyDescent="0.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2.75" customHeight="1" x14ac:dyDescent="0.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2.75" customHeight="1" x14ac:dyDescent="0.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2.75" customHeight="1" x14ac:dyDescent="0.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2.75" customHeight="1" x14ac:dyDescent="0.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2.75" customHeight="1" x14ac:dyDescent="0.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2.75" customHeight="1" x14ac:dyDescent="0.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2.75" customHeight="1" x14ac:dyDescent="0.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2.75" customHeight="1" x14ac:dyDescent="0.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2.75" customHeight="1" x14ac:dyDescent="0.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2.75" customHeight="1" x14ac:dyDescent="0.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2.75" customHeight="1" x14ac:dyDescent="0.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2.75" customHeight="1" x14ac:dyDescent="0.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2.75" customHeight="1" x14ac:dyDescent="0.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2.75" customHeight="1" x14ac:dyDescent="0.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2.75" customHeight="1" x14ac:dyDescent="0.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2.75" customHeight="1" x14ac:dyDescent="0.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2.75" customHeight="1" x14ac:dyDescent="0.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2.75" customHeight="1" x14ac:dyDescent="0.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2.75" customHeight="1" x14ac:dyDescent="0.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2.75" customHeight="1" x14ac:dyDescent="0.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2.75" customHeight="1" x14ac:dyDescent="0.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2.75" customHeight="1" x14ac:dyDescent="0.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2.75" customHeight="1" x14ac:dyDescent="0.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2.75" customHeight="1" x14ac:dyDescent="0.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2.75" customHeight="1" x14ac:dyDescent="0.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2.75" customHeight="1" x14ac:dyDescent="0.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2.75" customHeight="1" x14ac:dyDescent="0.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2.75" customHeight="1" x14ac:dyDescent="0.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2.75" customHeight="1" x14ac:dyDescent="0.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2.75" customHeight="1" x14ac:dyDescent="0.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2.75" customHeight="1" x14ac:dyDescent="0.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2.75" customHeight="1" x14ac:dyDescent="0.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2.75" customHeight="1" x14ac:dyDescent="0.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2.75" customHeight="1" x14ac:dyDescent="0.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2.75" customHeight="1" x14ac:dyDescent="0.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2.75" customHeight="1" x14ac:dyDescent="0.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2.75" customHeight="1" x14ac:dyDescent="0.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2.75" customHeight="1" x14ac:dyDescent="0.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2.75" customHeight="1" x14ac:dyDescent="0.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2.75" customHeight="1" x14ac:dyDescent="0.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2.75" customHeight="1" x14ac:dyDescent="0.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2.75" customHeight="1" x14ac:dyDescent="0.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2.75" customHeight="1" x14ac:dyDescent="0.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2.75" customHeight="1" x14ac:dyDescent="0.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2.75" customHeight="1" x14ac:dyDescent="0.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2.75" customHeight="1" x14ac:dyDescent="0.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2.75" customHeight="1" x14ac:dyDescent="0.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2.75" customHeight="1" x14ac:dyDescent="0.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2.75" customHeight="1" x14ac:dyDescent="0.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2.75" customHeight="1" x14ac:dyDescent="0.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2.75" customHeight="1" x14ac:dyDescent="0.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2.75" customHeight="1" x14ac:dyDescent="0.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2.75" customHeight="1" x14ac:dyDescent="0.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2.75" customHeight="1" x14ac:dyDescent="0.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2.75" customHeight="1" x14ac:dyDescent="0.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2.75" customHeight="1" x14ac:dyDescent="0.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2.75" customHeight="1" x14ac:dyDescent="0.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2.75" customHeight="1" x14ac:dyDescent="0.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2.75" customHeight="1" x14ac:dyDescent="0.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2.75" customHeight="1" x14ac:dyDescent="0.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2.75" customHeight="1" x14ac:dyDescent="0.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2.75" customHeight="1" x14ac:dyDescent="0.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2.75" customHeight="1" x14ac:dyDescent="0.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2.75" customHeight="1" x14ac:dyDescent="0.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2.75" customHeight="1" x14ac:dyDescent="0.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2.75" customHeight="1" x14ac:dyDescent="0.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2.75" customHeight="1" x14ac:dyDescent="0.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2.75" customHeight="1" x14ac:dyDescent="0.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2.75" customHeight="1" x14ac:dyDescent="0.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2.75" customHeight="1" x14ac:dyDescent="0.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2.75" customHeight="1" x14ac:dyDescent="0.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2.75" customHeight="1" x14ac:dyDescent="0.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2.75" customHeight="1" x14ac:dyDescent="0.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2.75" customHeight="1" x14ac:dyDescent="0.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2.75" customHeight="1" x14ac:dyDescent="0.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2.75" customHeight="1" x14ac:dyDescent="0.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2.75" customHeight="1" x14ac:dyDescent="0.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2.75" customHeight="1" x14ac:dyDescent="0.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2.75" customHeight="1" x14ac:dyDescent="0.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2.75" customHeight="1" x14ac:dyDescent="0.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2.75" customHeight="1" x14ac:dyDescent="0.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2.75" customHeight="1" x14ac:dyDescent="0.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2.75" customHeight="1" x14ac:dyDescent="0.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2.75" customHeight="1" x14ac:dyDescent="0.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2.75" customHeight="1" x14ac:dyDescent="0.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2.75" customHeight="1" x14ac:dyDescent="0.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2.75" customHeight="1" x14ac:dyDescent="0.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2.75" customHeight="1" x14ac:dyDescent="0.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2.75" customHeight="1" x14ac:dyDescent="0.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2.75" customHeight="1" x14ac:dyDescent="0.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2.75" customHeight="1" x14ac:dyDescent="0.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2.75" customHeight="1" x14ac:dyDescent="0.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12.75" customHeight="1" x14ac:dyDescent="0.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2.75" customHeight="1" x14ac:dyDescent="0.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ht="12.75" customHeight="1" x14ac:dyDescent="0.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ht="12.75" customHeight="1" x14ac:dyDescent="0.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ht="12.75" customHeight="1" x14ac:dyDescent="0.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ht="12.75" customHeight="1" x14ac:dyDescent="0.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ht="12.75" customHeight="1" x14ac:dyDescent="0.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ht="12.75" customHeight="1" x14ac:dyDescent="0.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ht="12.75" customHeight="1" x14ac:dyDescent="0.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ht="12.75" customHeight="1" x14ac:dyDescent="0.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ht="12.75" customHeight="1" x14ac:dyDescent="0.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ht="12.75" customHeight="1" x14ac:dyDescent="0.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ht="12.75" customHeight="1" x14ac:dyDescent="0.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ht="12.75" customHeight="1" x14ac:dyDescent="0.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ht="12.75" customHeight="1" x14ac:dyDescent="0.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ht="12.75" customHeight="1" x14ac:dyDescent="0.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ht="12.75" customHeight="1" x14ac:dyDescent="0.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ht="12.75" customHeight="1" x14ac:dyDescent="0.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ht="12.75" customHeight="1" x14ac:dyDescent="0.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ht="12.75" customHeight="1" x14ac:dyDescent="0.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ht="12.75" customHeight="1" x14ac:dyDescent="0.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ht="12.75" customHeight="1" x14ac:dyDescent="0.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ht="12.75" customHeight="1" x14ac:dyDescent="0.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ht="12.75" customHeight="1" x14ac:dyDescent="0.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ht="12.75" customHeight="1" x14ac:dyDescent="0.3">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ht="12.75" customHeight="1" x14ac:dyDescent="0.3">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ht="12.75" customHeight="1" x14ac:dyDescent="0.3">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ht="12.75" customHeight="1" x14ac:dyDescent="0.3">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ht="12.75" customHeight="1" x14ac:dyDescent="0.3">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ht="12.75" customHeight="1" x14ac:dyDescent="0.3">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ht="12.75" customHeight="1" x14ac:dyDescent="0.3">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ht="12.75" customHeight="1" x14ac:dyDescent="0.3">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2.75" customHeight="1" x14ac:dyDescent="0.3">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2.75" customHeight="1" x14ac:dyDescent="0.3">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2.75" customHeight="1" x14ac:dyDescent="0.3">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2.75" customHeight="1" x14ac:dyDescent="0.3">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2.75" customHeight="1" x14ac:dyDescent="0.3">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2.75" customHeight="1" x14ac:dyDescent="0.3">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12.75" customHeight="1" x14ac:dyDescent="0.3">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ht="12.75" customHeight="1" x14ac:dyDescent="0.3">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ht="12.75" customHeight="1" x14ac:dyDescent="0.3">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ht="12.75" customHeight="1" x14ac:dyDescent="0.3">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2.75" customHeight="1" x14ac:dyDescent="0.3">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2.75" customHeight="1" x14ac:dyDescent="0.3">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2.75" customHeight="1" x14ac:dyDescent="0.3">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2.75" customHeight="1" x14ac:dyDescent="0.3">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2.75" customHeight="1" x14ac:dyDescent="0.3">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2.75" customHeight="1" x14ac:dyDescent="0.3">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2.75" customHeight="1" x14ac:dyDescent="0.3">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12.75" customHeight="1" x14ac:dyDescent="0.3">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ht="12.75" customHeight="1" x14ac:dyDescent="0.3">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2.75" customHeight="1" x14ac:dyDescent="0.3">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2.75" customHeight="1" x14ac:dyDescent="0.3">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2.75" customHeight="1" x14ac:dyDescent="0.3">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2.75" customHeight="1" x14ac:dyDescent="0.3">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2.75" customHeight="1" x14ac:dyDescent="0.3">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2.75" customHeight="1" x14ac:dyDescent="0.3">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12.75" customHeight="1" x14ac:dyDescent="0.3">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ht="12.75" customHeight="1" x14ac:dyDescent="0.3">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spans="1:26" ht="12.75" customHeight="1" x14ac:dyDescent="0.3">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spans="1:26" ht="12.75" customHeight="1" x14ac:dyDescent="0.3">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spans="1:26" ht="12.75" customHeight="1" x14ac:dyDescent="0.3">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spans="1:26" ht="12.75" customHeight="1" x14ac:dyDescent="0.3">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spans="1:26" ht="12.75" customHeight="1" x14ac:dyDescent="0.3">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spans="1:26" ht="12.75" customHeight="1" x14ac:dyDescent="0.3">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spans="1:26" ht="12.75" customHeight="1" x14ac:dyDescent="0.3">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spans="1:26" ht="12.75" customHeight="1" x14ac:dyDescent="0.3">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spans="1:26" ht="12.75" customHeight="1" x14ac:dyDescent="0.3">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spans="1:26" ht="12.75" customHeight="1" x14ac:dyDescent="0.3">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spans="1:26" ht="12.75" customHeight="1" x14ac:dyDescent="0.3">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spans="1:26" ht="12.75" customHeight="1" x14ac:dyDescent="0.3">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spans="1:26" ht="12.75" customHeight="1" x14ac:dyDescent="0.3">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1:26" ht="12.75" customHeight="1" x14ac:dyDescent="0.3">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spans="1:26" ht="12.75" customHeight="1" x14ac:dyDescent="0.3">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spans="1:26" ht="12.75" customHeight="1" x14ac:dyDescent="0.3">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spans="1:26" ht="12.75" customHeight="1" x14ac:dyDescent="0.3">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spans="1:26" ht="12.75" customHeight="1" x14ac:dyDescent="0.3">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spans="1:26" ht="12.75" customHeight="1" x14ac:dyDescent="0.3">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spans="1:26" ht="12.75" customHeight="1" x14ac:dyDescent="0.3">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spans="1:26" ht="12.75" customHeight="1" x14ac:dyDescent="0.3">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spans="1:26" ht="12.75" customHeight="1" x14ac:dyDescent="0.3">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spans="1:26" ht="12.75" customHeight="1" x14ac:dyDescent="0.3">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spans="1:26" ht="12.75" customHeight="1" x14ac:dyDescent="0.3">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spans="1:26" ht="12.75" customHeight="1" x14ac:dyDescent="0.3">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spans="1:26" ht="12.75" customHeight="1" x14ac:dyDescent="0.3">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spans="1:26" ht="12.75" customHeight="1" x14ac:dyDescent="0.3">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spans="1:26" ht="12.75" customHeight="1" x14ac:dyDescent="0.3">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spans="1:26" ht="12.75" customHeight="1" x14ac:dyDescent="0.3">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spans="1:26" ht="12.75" customHeight="1" x14ac:dyDescent="0.3">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spans="1:26" ht="12.75" customHeight="1" x14ac:dyDescent="0.3">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spans="1:26" ht="12.75" customHeight="1" x14ac:dyDescent="0.3">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spans="1:26" ht="12.75" customHeight="1" x14ac:dyDescent="0.3">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spans="1:26" ht="12.75" customHeight="1" x14ac:dyDescent="0.3">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spans="1:26" ht="12.75" customHeight="1" x14ac:dyDescent="0.3">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spans="1:26" ht="12.75" customHeight="1" x14ac:dyDescent="0.3">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spans="1:26" ht="12.75" customHeight="1" x14ac:dyDescent="0.3">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spans="1:26" ht="12.75" customHeight="1" x14ac:dyDescent="0.3">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spans="1:26" ht="12.75" customHeight="1" x14ac:dyDescent="0.3">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spans="1:26" ht="12.75" customHeight="1" x14ac:dyDescent="0.3">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spans="1:26" ht="12.75" customHeight="1" x14ac:dyDescent="0.3">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spans="1:26" ht="12.75" customHeight="1" x14ac:dyDescent="0.3">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spans="1:26" ht="12.75" customHeight="1" x14ac:dyDescent="0.3">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spans="1:26" ht="12.75" customHeight="1" x14ac:dyDescent="0.3">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spans="1:26" ht="12.75" customHeight="1" x14ac:dyDescent="0.3">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spans="1:26" ht="12.75" customHeight="1" x14ac:dyDescent="0.3">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spans="1:26" ht="12.75" customHeight="1" x14ac:dyDescent="0.3">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spans="1:26" ht="12.75" customHeight="1" x14ac:dyDescent="0.3">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spans="1:26" ht="12.75" customHeight="1" x14ac:dyDescent="0.3">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spans="1:26" ht="12.75" customHeight="1" x14ac:dyDescent="0.3">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spans="1:26" ht="12.75" customHeight="1" x14ac:dyDescent="0.3">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spans="1:26" ht="12.75" customHeight="1" x14ac:dyDescent="0.3">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spans="1:26" ht="12.75" customHeight="1" x14ac:dyDescent="0.3">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spans="1:26" ht="12.75" customHeight="1" x14ac:dyDescent="0.3">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spans="1:26" ht="12.75" customHeight="1" x14ac:dyDescent="0.3">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spans="1:26" ht="12.75" customHeight="1" x14ac:dyDescent="0.3">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spans="1:26" ht="12.75" customHeight="1" x14ac:dyDescent="0.3">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spans="1:26" ht="12.75" customHeight="1" x14ac:dyDescent="0.3">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spans="1:26" ht="12.75" customHeight="1" x14ac:dyDescent="0.3">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ht="12.75" customHeight="1" x14ac:dyDescent="0.3">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spans="1:26" ht="12.75" customHeight="1" x14ac:dyDescent="0.3">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spans="1:26" ht="12.75" customHeight="1" x14ac:dyDescent="0.3">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spans="1:26" ht="12.75" customHeight="1" x14ac:dyDescent="0.3">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spans="1:26" ht="12.75" customHeight="1" x14ac:dyDescent="0.3">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spans="1:26" ht="12.75" customHeight="1" x14ac:dyDescent="0.3">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spans="1:26" ht="12.75" customHeight="1" x14ac:dyDescent="0.3">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spans="1:26" ht="12.75" customHeight="1" x14ac:dyDescent="0.3">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spans="1:26" ht="12.75" customHeight="1" x14ac:dyDescent="0.3">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spans="1:26" ht="12.75" customHeight="1" x14ac:dyDescent="0.3">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spans="1:26" ht="12.75" customHeight="1" x14ac:dyDescent="0.3">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spans="1:26" ht="12.75" customHeight="1" x14ac:dyDescent="0.3">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spans="1:26" ht="12.75" customHeight="1" x14ac:dyDescent="0.3">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spans="1:26" ht="12.75" customHeight="1" x14ac:dyDescent="0.3">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spans="1:26" ht="12.75" customHeight="1" x14ac:dyDescent="0.3">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spans="1:26" ht="12.75" customHeight="1" x14ac:dyDescent="0.3">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spans="1:26" ht="12.75" customHeight="1" x14ac:dyDescent="0.3">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spans="1:26" ht="12.75" customHeight="1" x14ac:dyDescent="0.3">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spans="1:26" ht="12.75" customHeight="1" x14ac:dyDescent="0.3">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spans="1:26" ht="12.75" customHeight="1" x14ac:dyDescent="0.3">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spans="1:26" ht="12.75" customHeight="1" x14ac:dyDescent="0.3">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spans="1:26" ht="12.75" customHeight="1" x14ac:dyDescent="0.3">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spans="1:26" ht="12.75" customHeight="1" x14ac:dyDescent="0.3">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spans="1:26" ht="12.75" customHeight="1" x14ac:dyDescent="0.3">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spans="1:26" ht="12.75" customHeight="1" x14ac:dyDescent="0.3">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spans="1:26" ht="12.75" customHeight="1" x14ac:dyDescent="0.3">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spans="1:26" ht="12.75" customHeight="1" x14ac:dyDescent="0.3">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spans="1:26" ht="12.75" customHeight="1" x14ac:dyDescent="0.3">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spans="1:26" ht="12.75" customHeight="1" x14ac:dyDescent="0.3">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spans="1:26" ht="12.75" customHeight="1" x14ac:dyDescent="0.3">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spans="1:26" ht="12.75" customHeight="1" x14ac:dyDescent="0.3">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spans="1:26" ht="12.75" customHeight="1" x14ac:dyDescent="0.3">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spans="1:26" ht="12.75" customHeight="1" x14ac:dyDescent="0.3">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spans="1:26" ht="12.75" customHeight="1" x14ac:dyDescent="0.3">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spans="1:26" ht="12.75" customHeight="1" x14ac:dyDescent="0.3">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spans="1:26" ht="12.75" customHeight="1" x14ac:dyDescent="0.3">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spans="1:26" ht="12.75" customHeight="1" x14ac:dyDescent="0.3">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spans="1:26" ht="12.75" customHeight="1" x14ac:dyDescent="0.3">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spans="1:26" ht="12.75" customHeight="1" x14ac:dyDescent="0.3">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spans="1:26" ht="12.75" customHeight="1" x14ac:dyDescent="0.3">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spans="1:26" ht="12.75" customHeight="1" x14ac:dyDescent="0.3">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spans="1:26" ht="12.75" customHeight="1" x14ac:dyDescent="0.3">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spans="1:26" ht="12.75" customHeight="1" x14ac:dyDescent="0.3">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spans="1:26" ht="12.75" customHeight="1" x14ac:dyDescent="0.3">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spans="1:26" ht="12.75" customHeight="1" x14ac:dyDescent="0.3">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spans="1:26" ht="12.75" customHeight="1" x14ac:dyDescent="0.3">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spans="1:26" ht="12.75" customHeight="1" x14ac:dyDescent="0.3">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spans="1:26" ht="12.75" customHeight="1" x14ac:dyDescent="0.3">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spans="1:26" ht="12.75" customHeight="1" x14ac:dyDescent="0.3">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spans="1:26" ht="12.75" customHeight="1" x14ac:dyDescent="0.3">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spans="1:26" ht="12.75" customHeight="1" x14ac:dyDescent="0.3">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ht="12.75" customHeight="1" x14ac:dyDescent="0.3">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ht="12.75" customHeight="1" x14ac:dyDescent="0.3">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ht="12.75" customHeight="1" x14ac:dyDescent="0.3">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ht="12.75" customHeight="1" x14ac:dyDescent="0.3">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ht="12.75" customHeight="1" x14ac:dyDescent="0.3">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ht="12.75" customHeight="1" x14ac:dyDescent="0.3">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ht="12.75" customHeight="1" x14ac:dyDescent="0.3">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ht="12.75" customHeight="1" x14ac:dyDescent="0.3">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ht="12.75" customHeight="1" x14ac:dyDescent="0.3">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ht="12.75" customHeight="1" x14ac:dyDescent="0.3">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ht="12.75" customHeight="1" x14ac:dyDescent="0.3">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ht="12.75" customHeight="1" x14ac:dyDescent="0.3">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ht="12.75" customHeight="1" x14ac:dyDescent="0.3">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ht="12.75" customHeight="1" x14ac:dyDescent="0.3">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ht="12.75" customHeight="1" x14ac:dyDescent="0.3">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ht="12.75" customHeight="1" x14ac:dyDescent="0.3">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ht="12.75" customHeight="1" x14ac:dyDescent="0.3">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ht="12.75" customHeight="1" x14ac:dyDescent="0.3">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ht="12.75" customHeight="1" x14ac:dyDescent="0.3">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ht="12.75" customHeight="1" x14ac:dyDescent="0.3">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ht="12.75" customHeight="1" x14ac:dyDescent="0.3">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ht="12.75" customHeight="1" x14ac:dyDescent="0.3">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ht="12.75" customHeight="1" x14ac:dyDescent="0.3">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ht="12.75" customHeight="1" x14ac:dyDescent="0.3">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ht="12.75" customHeight="1" x14ac:dyDescent="0.3">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ht="12.75" customHeight="1" x14ac:dyDescent="0.3">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ht="12.75" customHeight="1" x14ac:dyDescent="0.3">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ht="12.75" customHeight="1" x14ac:dyDescent="0.3">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ht="12.75" customHeight="1" x14ac:dyDescent="0.3">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ht="12.75" customHeight="1" x14ac:dyDescent="0.3">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ht="12.75" customHeight="1" x14ac:dyDescent="0.3">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ht="12.75" customHeight="1" x14ac:dyDescent="0.3">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ht="12.75" customHeight="1" x14ac:dyDescent="0.3">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ht="12.75" customHeight="1" x14ac:dyDescent="0.3">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ht="12.75" customHeight="1" x14ac:dyDescent="0.3">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ht="12.75" customHeight="1" x14ac:dyDescent="0.3">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ht="12.75" customHeight="1" x14ac:dyDescent="0.3">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ht="12.75" customHeight="1" x14ac:dyDescent="0.3">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ht="12.75" customHeight="1" x14ac:dyDescent="0.3">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ht="12.75" customHeight="1" x14ac:dyDescent="0.3">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ht="12.75" customHeight="1" x14ac:dyDescent="0.3">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ht="12.75" customHeight="1" x14ac:dyDescent="0.3">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ht="12.75" customHeight="1" x14ac:dyDescent="0.3">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ht="12.75" customHeight="1" x14ac:dyDescent="0.3">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ht="12.75" customHeight="1" x14ac:dyDescent="0.3">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ht="12.75" customHeight="1" x14ac:dyDescent="0.3">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ht="12.75" customHeight="1" x14ac:dyDescent="0.3">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ht="12.75" customHeight="1" x14ac:dyDescent="0.3">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ht="12.75" customHeight="1" x14ac:dyDescent="0.3">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ht="12.75" customHeight="1" x14ac:dyDescent="0.3">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ht="12.75" customHeight="1" x14ac:dyDescent="0.3">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ht="12.75" customHeight="1" x14ac:dyDescent="0.3">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ht="12.75" customHeight="1" x14ac:dyDescent="0.3">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ht="12.75" customHeight="1" x14ac:dyDescent="0.3">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ht="12.75" customHeight="1" x14ac:dyDescent="0.3">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ht="12.75" customHeight="1" x14ac:dyDescent="0.3">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ht="12.75" customHeight="1" x14ac:dyDescent="0.3">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ht="12.75" customHeight="1" x14ac:dyDescent="0.3">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ht="12.75" customHeight="1" x14ac:dyDescent="0.3">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ht="12.75" customHeight="1" x14ac:dyDescent="0.3">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ht="12.75" customHeight="1" x14ac:dyDescent="0.3">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ht="12.75" customHeight="1" x14ac:dyDescent="0.3">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ht="12.75" customHeight="1" x14ac:dyDescent="0.3">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ht="12.75" customHeight="1" x14ac:dyDescent="0.3">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ht="12.75" customHeight="1" x14ac:dyDescent="0.3">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ht="12.75" customHeight="1" x14ac:dyDescent="0.3">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ht="12.75" customHeight="1" x14ac:dyDescent="0.3">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ht="12.75" customHeight="1" x14ac:dyDescent="0.3">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ht="12.75" customHeight="1" x14ac:dyDescent="0.3">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ht="12.75" customHeight="1" x14ac:dyDescent="0.3">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ht="12.75" customHeight="1" x14ac:dyDescent="0.3">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ht="12.75" customHeight="1" x14ac:dyDescent="0.3">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ht="12.75" customHeight="1" x14ac:dyDescent="0.3">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ht="12.75" customHeight="1" x14ac:dyDescent="0.3">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ht="12.75" customHeight="1" x14ac:dyDescent="0.3">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ht="12.75" customHeight="1" x14ac:dyDescent="0.3">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ht="12.75" customHeight="1" x14ac:dyDescent="0.3">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ht="12.75" customHeight="1" x14ac:dyDescent="0.3">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ht="12.75" customHeight="1" x14ac:dyDescent="0.3">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ht="12.75" customHeight="1" x14ac:dyDescent="0.3">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ht="12.75" customHeight="1" x14ac:dyDescent="0.3">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ht="12.75" customHeight="1" x14ac:dyDescent="0.3">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ht="12.75" customHeight="1" x14ac:dyDescent="0.3">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ht="12.75" customHeight="1" x14ac:dyDescent="0.3">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ht="12.75" customHeight="1" x14ac:dyDescent="0.3">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ht="12.75" customHeight="1" x14ac:dyDescent="0.3">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ht="12.75" customHeight="1" x14ac:dyDescent="0.3">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ht="12.75" customHeight="1" x14ac:dyDescent="0.3">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ht="12.75" customHeight="1" x14ac:dyDescent="0.3">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ht="12.75" customHeight="1" x14ac:dyDescent="0.3">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ht="12.75" customHeight="1" x14ac:dyDescent="0.3">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ht="12.75" customHeight="1" x14ac:dyDescent="0.3">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ht="12.75" customHeight="1" x14ac:dyDescent="0.3">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ht="12.75" customHeight="1" x14ac:dyDescent="0.3">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ht="12.75" customHeight="1" x14ac:dyDescent="0.3">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ht="12.75" customHeight="1" x14ac:dyDescent="0.3">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ht="12.75" customHeight="1" x14ac:dyDescent="0.3">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ht="12.75" customHeight="1" x14ac:dyDescent="0.3">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ht="12.75" customHeight="1" x14ac:dyDescent="0.3">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ht="12.75" customHeight="1" x14ac:dyDescent="0.3">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ht="12.75" customHeight="1" x14ac:dyDescent="0.3">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ht="12.75" customHeight="1" x14ac:dyDescent="0.3">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ht="12.75" customHeight="1" x14ac:dyDescent="0.3">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ht="12.75" customHeight="1" x14ac:dyDescent="0.3">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ht="12.75" customHeight="1" x14ac:dyDescent="0.3">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ht="12.75" customHeight="1" x14ac:dyDescent="0.3">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ht="12.75" customHeight="1" x14ac:dyDescent="0.3">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ht="12.75" customHeight="1" x14ac:dyDescent="0.3">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ht="12.75" customHeight="1" x14ac:dyDescent="0.3">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ht="12.75" customHeight="1" x14ac:dyDescent="0.3">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ht="12.75" customHeight="1" x14ac:dyDescent="0.3">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ht="12.75" customHeight="1" x14ac:dyDescent="0.3">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ht="12.75" customHeight="1" x14ac:dyDescent="0.3">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ht="12.75" customHeight="1" x14ac:dyDescent="0.3">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ht="12.75" customHeight="1" x14ac:dyDescent="0.3">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ht="12.75" customHeight="1" x14ac:dyDescent="0.3">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ht="12.75" customHeight="1" x14ac:dyDescent="0.3">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ht="12.75" customHeight="1" x14ac:dyDescent="0.3">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ht="12.75" customHeight="1" x14ac:dyDescent="0.3">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ht="12.75" customHeight="1" x14ac:dyDescent="0.3">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ht="12.75" customHeight="1" x14ac:dyDescent="0.3">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ht="12.75" customHeight="1" x14ac:dyDescent="0.3">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ht="12.75" customHeight="1" x14ac:dyDescent="0.3">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ht="12.75" customHeight="1" x14ac:dyDescent="0.3">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ht="12.75" customHeight="1" x14ac:dyDescent="0.3">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ht="12.75" customHeight="1" x14ac:dyDescent="0.3">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ht="12.75" customHeight="1" x14ac:dyDescent="0.3">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ht="12.75" customHeight="1" x14ac:dyDescent="0.3">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ht="12.75" customHeight="1" x14ac:dyDescent="0.3">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ht="12.75" customHeight="1" x14ac:dyDescent="0.3">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ht="12.75" customHeight="1" x14ac:dyDescent="0.3">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ht="12.75" customHeight="1" x14ac:dyDescent="0.3">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ht="12.75" customHeight="1" x14ac:dyDescent="0.3">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ht="12.75" customHeight="1" x14ac:dyDescent="0.3">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ht="12.75" customHeight="1" x14ac:dyDescent="0.3">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ht="12.75" customHeight="1" x14ac:dyDescent="0.3">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ht="12.75" customHeight="1" x14ac:dyDescent="0.3">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ht="12.75" customHeight="1" x14ac:dyDescent="0.3">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ht="12.75" customHeight="1" x14ac:dyDescent="0.3">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ht="12.75" customHeight="1" x14ac:dyDescent="0.3">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ht="12.75" customHeight="1" x14ac:dyDescent="0.3">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ht="12.75" customHeight="1" x14ac:dyDescent="0.3">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ht="12.75" customHeight="1" x14ac:dyDescent="0.3">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ht="12.75" customHeight="1" x14ac:dyDescent="0.3">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ht="12.75" customHeight="1" x14ac:dyDescent="0.3">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ht="12.75" customHeight="1" x14ac:dyDescent="0.3">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ht="12.75" customHeight="1" x14ac:dyDescent="0.3">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ht="12.75" customHeight="1" x14ac:dyDescent="0.3">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ht="12.75" customHeight="1" x14ac:dyDescent="0.3">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ht="12.75" customHeight="1" x14ac:dyDescent="0.3">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ht="12.75" customHeight="1" x14ac:dyDescent="0.3">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ht="12.75" customHeight="1" x14ac:dyDescent="0.3">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ht="12.75" customHeight="1" x14ac:dyDescent="0.3">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ht="12.75" customHeight="1" x14ac:dyDescent="0.3">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ht="12.75" customHeight="1" x14ac:dyDescent="0.3">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ht="12.75" customHeight="1" x14ac:dyDescent="0.3">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ht="12.75" customHeight="1" x14ac:dyDescent="0.3">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ht="12.75" customHeight="1" x14ac:dyDescent="0.3">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ht="12.75" customHeight="1" x14ac:dyDescent="0.3">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ht="12.75" customHeight="1" x14ac:dyDescent="0.3">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ht="12.75" customHeight="1" x14ac:dyDescent="0.3">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ht="12.75" customHeight="1" x14ac:dyDescent="0.3">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ht="12.75" customHeight="1" x14ac:dyDescent="0.3">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ht="12.75" customHeight="1" x14ac:dyDescent="0.3">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ht="12.75" customHeight="1" x14ac:dyDescent="0.3">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ht="12.75" customHeight="1" x14ac:dyDescent="0.3">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ht="12.75" customHeight="1" x14ac:dyDescent="0.3">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ht="12.75" customHeight="1" x14ac:dyDescent="0.3">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ht="12.75" customHeight="1" x14ac:dyDescent="0.3">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ht="12.75" customHeight="1" x14ac:dyDescent="0.3">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ht="12.75" customHeight="1" x14ac:dyDescent="0.3">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ht="12.75" customHeight="1" x14ac:dyDescent="0.3">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ht="12.75" customHeight="1" x14ac:dyDescent="0.3">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ht="12.75" customHeight="1" x14ac:dyDescent="0.3">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ht="12.75" customHeight="1" x14ac:dyDescent="0.3">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ht="12.75" customHeight="1" x14ac:dyDescent="0.3">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ht="12.75" customHeight="1" x14ac:dyDescent="0.3">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ht="12.75" customHeight="1" x14ac:dyDescent="0.3">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ht="12.75" customHeight="1" x14ac:dyDescent="0.3">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ht="12.75" customHeight="1" x14ac:dyDescent="0.3">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ht="12.75" customHeight="1" x14ac:dyDescent="0.3">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ht="12.75" customHeight="1" x14ac:dyDescent="0.3">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ht="12.75" customHeight="1" x14ac:dyDescent="0.3">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ht="12.75" customHeight="1" x14ac:dyDescent="0.3">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ht="12.75" customHeight="1" x14ac:dyDescent="0.3">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ht="12.75" customHeight="1" x14ac:dyDescent="0.3">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ht="12.75" customHeight="1" x14ac:dyDescent="0.3">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ht="12.75" customHeight="1" x14ac:dyDescent="0.3">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ht="12.75" customHeight="1" x14ac:dyDescent="0.3">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ht="12.75" customHeight="1" x14ac:dyDescent="0.3">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ht="12.75" customHeight="1" x14ac:dyDescent="0.3">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ht="12.75" customHeight="1" x14ac:dyDescent="0.3">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ht="12.75" customHeight="1" x14ac:dyDescent="0.3">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ht="12.75" customHeight="1" x14ac:dyDescent="0.3">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ht="12.75" customHeight="1" x14ac:dyDescent="0.3">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ht="12.75" customHeight="1" x14ac:dyDescent="0.3">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ht="12.75" customHeight="1" x14ac:dyDescent="0.3">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ht="12.75" customHeight="1" x14ac:dyDescent="0.3">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ht="12.75" customHeight="1" x14ac:dyDescent="0.3">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ht="12.75" customHeight="1" x14ac:dyDescent="0.3">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ht="12.75" customHeight="1" x14ac:dyDescent="0.3">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ht="12.75" customHeight="1" x14ac:dyDescent="0.3">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ht="12.75" customHeight="1" x14ac:dyDescent="0.3">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ht="12.75" customHeight="1" x14ac:dyDescent="0.3">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ht="12.75" customHeight="1" x14ac:dyDescent="0.3">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ht="12.75" customHeight="1" x14ac:dyDescent="0.3">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ht="12.75" customHeight="1" x14ac:dyDescent="0.3">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ht="12.75" customHeight="1" x14ac:dyDescent="0.3">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ht="12.75" customHeight="1" x14ac:dyDescent="0.3">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ht="12.75" customHeight="1" x14ac:dyDescent="0.3">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ht="12.75" customHeight="1" x14ac:dyDescent="0.3">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ht="12.75" customHeight="1" x14ac:dyDescent="0.3">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ht="12.75" customHeight="1" x14ac:dyDescent="0.3">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ht="12.75" customHeight="1" x14ac:dyDescent="0.3">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ht="12.75" customHeight="1" x14ac:dyDescent="0.3">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ht="12.75" customHeight="1" x14ac:dyDescent="0.3">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ht="12.75" customHeight="1" x14ac:dyDescent="0.3">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ht="12.75" customHeight="1" x14ac:dyDescent="0.3">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ht="12.75" customHeight="1" x14ac:dyDescent="0.3">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ht="12.75" customHeight="1" x14ac:dyDescent="0.3">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ht="12.75" customHeight="1" x14ac:dyDescent="0.3">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ht="12.75" customHeight="1" x14ac:dyDescent="0.3">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ht="12.75" customHeight="1" x14ac:dyDescent="0.3">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ht="12.75" customHeight="1" x14ac:dyDescent="0.3">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ht="12.75" customHeight="1" x14ac:dyDescent="0.3">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ht="12.75" customHeight="1" x14ac:dyDescent="0.3">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ht="12.75" customHeight="1" x14ac:dyDescent="0.3">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ht="12.75" customHeight="1" x14ac:dyDescent="0.3">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ht="12.75" customHeight="1" x14ac:dyDescent="0.3">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ht="12.75" customHeight="1" x14ac:dyDescent="0.3">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ht="12.75" customHeight="1" x14ac:dyDescent="0.3">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ht="12.75" customHeight="1" x14ac:dyDescent="0.3">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ht="12.75" customHeight="1" x14ac:dyDescent="0.3">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ht="12.75" customHeight="1" x14ac:dyDescent="0.3">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ht="12.75" customHeight="1" x14ac:dyDescent="0.3">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ht="12.75" customHeight="1" x14ac:dyDescent="0.3">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ht="12.75" customHeight="1" x14ac:dyDescent="0.3">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ht="12.75" customHeight="1" x14ac:dyDescent="0.3">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ht="12.75" customHeight="1" x14ac:dyDescent="0.3">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ht="12.75" customHeight="1" x14ac:dyDescent="0.3">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ht="12.75" customHeight="1" x14ac:dyDescent="0.3">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ht="12.75" customHeight="1" x14ac:dyDescent="0.3">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ht="12.75" customHeight="1" x14ac:dyDescent="0.3">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ht="12.75" customHeight="1" x14ac:dyDescent="0.3">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ht="12.75" customHeight="1" x14ac:dyDescent="0.3">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ht="12.75" customHeight="1" x14ac:dyDescent="0.3">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ht="12.75" customHeight="1" x14ac:dyDescent="0.3">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ht="12.75" customHeight="1" x14ac:dyDescent="0.3">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ht="12.75" customHeight="1" x14ac:dyDescent="0.3">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ht="12.75" customHeight="1" x14ac:dyDescent="0.3">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ht="12.75" customHeight="1" x14ac:dyDescent="0.3">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ht="12.75" customHeight="1" x14ac:dyDescent="0.3">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ht="12.75" customHeight="1" x14ac:dyDescent="0.3">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ht="12.75" customHeight="1" x14ac:dyDescent="0.3">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ht="12.75" customHeight="1" x14ac:dyDescent="0.3">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ht="12.75" customHeight="1" x14ac:dyDescent="0.3">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ht="12.75" customHeight="1" x14ac:dyDescent="0.3">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ht="12.75" customHeight="1" x14ac:dyDescent="0.3">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ht="12.75" customHeight="1" x14ac:dyDescent="0.3">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ht="12.75" customHeight="1" x14ac:dyDescent="0.3">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ht="12.75" customHeight="1" x14ac:dyDescent="0.3">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ht="12.75" customHeight="1" x14ac:dyDescent="0.3">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ht="12.75" customHeight="1" x14ac:dyDescent="0.3">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ht="12.75" customHeight="1" x14ac:dyDescent="0.3">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ht="12.75" customHeight="1" x14ac:dyDescent="0.3">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ht="12.75" customHeight="1" x14ac:dyDescent="0.3">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ht="12.75" customHeight="1" x14ac:dyDescent="0.3">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ht="12.75" customHeight="1" x14ac:dyDescent="0.3">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ht="12.75" customHeight="1" x14ac:dyDescent="0.3">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ht="12.75" customHeight="1" x14ac:dyDescent="0.3">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ht="12.75" customHeight="1" x14ac:dyDescent="0.3">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ht="12.75" customHeight="1" x14ac:dyDescent="0.3">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ht="12.75" customHeight="1" x14ac:dyDescent="0.3">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ht="12.75" customHeight="1" x14ac:dyDescent="0.3">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ht="12.75" customHeight="1" x14ac:dyDescent="0.3">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ht="12.75" customHeight="1" x14ac:dyDescent="0.3">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ht="12.75" customHeight="1" x14ac:dyDescent="0.3">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ht="12.75" customHeight="1" x14ac:dyDescent="0.3">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ht="12.75" customHeight="1" x14ac:dyDescent="0.3">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ht="12.75" customHeight="1" x14ac:dyDescent="0.3">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ht="12.75" customHeight="1" x14ac:dyDescent="0.3">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ht="12.75" customHeight="1" x14ac:dyDescent="0.3">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ht="12.75" customHeight="1" x14ac:dyDescent="0.3">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ht="12.75" customHeight="1" x14ac:dyDescent="0.3">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ht="12.75" customHeight="1" x14ac:dyDescent="0.3">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ht="12.75" customHeight="1" x14ac:dyDescent="0.3">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ht="12.75" customHeight="1" x14ac:dyDescent="0.3">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ht="12.75" customHeight="1" x14ac:dyDescent="0.3">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ht="12.75" customHeight="1" x14ac:dyDescent="0.3">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ht="12.75" customHeight="1" x14ac:dyDescent="0.3">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ht="12.75" customHeight="1" x14ac:dyDescent="0.3">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ht="12.75" customHeight="1" x14ac:dyDescent="0.3">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ht="12.75" customHeight="1" x14ac:dyDescent="0.3">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ht="12.75" customHeight="1" x14ac:dyDescent="0.3">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ht="12.75" customHeight="1" x14ac:dyDescent="0.3">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ht="12.75" customHeight="1" x14ac:dyDescent="0.3">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ht="12.75" customHeight="1" x14ac:dyDescent="0.3">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ht="12.75" customHeight="1" x14ac:dyDescent="0.3">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ht="12.75" customHeight="1" x14ac:dyDescent="0.3">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ht="12.75" customHeight="1" x14ac:dyDescent="0.3">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ht="12.75" customHeight="1" x14ac:dyDescent="0.3">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ht="12.75" customHeight="1" x14ac:dyDescent="0.3">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ht="12.75" customHeight="1" x14ac:dyDescent="0.3">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ht="12.75" customHeight="1" x14ac:dyDescent="0.3">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ht="12.75" customHeight="1" x14ac:dyDescent="0.3">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ht="12.75" customHeight="1" x14ac:dyDescent="0.3">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ht="12.75" customHeight="1" x14ac:dyDescent="0.3">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ht="12.75" customHeight="1" x14ac:dyDescent="0.3">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ht="12.75" customHeight="1" x14ac:dyDescent="0.3">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ht="12.75" customHeight="1" x14ac:dyDescent="0.3">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ht="12.75" customHeight="1" x14ac:dyDescent="0.3">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ht="12.75" customHeight="1" x14ac:dyDescent="0.3">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ht="12.75" customHeight="1" x14ac:dyDescent="0.3">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ht="12.75" customHeight="1" x14ac:dyDescent="0.3">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ht="12.75" customHeight="1" x14ac:dyDescent="0.3">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ht="12.75" customHeight="1" x14ac:dyDescent="0.3">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ht="12.75" customHeight="1" x14ac:dyDescent="0.3">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ht="12.75" customHeight="1" x14ac:dyDescent="0.3">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ht="12.75" customHeight="1" x14ac:dyDescent="0.3">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ht="12.75" customHeight="1" x14ac:dyDescent="0.3">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ht="12.75" customHeight="1" x14ac:dyDescent="0.3">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ht="12.75" customHeight="1" x14ac:dyDescent="0.3">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ht="12.75" customHeight="1" x14ac:dyDescent="0.3">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ht="12.75" customHeight="1" x14ac:dyDescent="0.3">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ht="12.75" customHeight="1" x14ac:dyDescent="0.3">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ht="12.75" customHeight="1" x14ac:dyDescent="0.3">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ht="12.75" customHeight="1" x14ac:dyDescent="0.3">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ht="12.75" customHeight="1" x14ac:dyDescent="0.3">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ht="12.75" customHeight="1" x14ac:dyDescent="0.3">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ht="12.75" customHeight="1" x14ac:dyDescent="0.3">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ht="12.75" customHeight="1" x14ac:dyDescent="0.3">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ht="12.75" customHeight="1" x14ac:dyDescent="0.3">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ht="12.75" customHeight="1" x14ac:dyDescent="0.3">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ht="12.75" customHeight="1" x14ac:dyDescent="0.3">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ht="12.75" customHeight="1" x14ac:dyDescent="0.3">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ht="12.75" customHeight="1" x14ac:dyDescent="0.3">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ht="12.75" customHeight="1" x14ac:dyDescent="0.3">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ht="12.75" customHeight="1" x14ac:dyDescent="0.3">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ht="12.75" customHeight="1" x14ac:dyDescent="0.3">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ht="12.75" customHeight="1" x14ac:dyDescent="0.3">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ht="12.75" customHeight="1" x14ac:dyDescent="0.3">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ht="12.75" customHeight="1" x14ac:dyDescent="0.3">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ht="12.75" customHeight="1" x14ac:dyDescent="0.3">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ht="12.75" customHeight="1" x14ac:dyDescent="0.3">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ht="12.75" customHeight="1" x14ac:dyDescent="0.3">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ht="12.75" customHeight="1" x14ac:dyDescent="0.3">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ht="12.75" customHeight="1" x14ac:dyDescent="0.3">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ht="12.75" customHeight="1" x14ac:dyDescent="0.3">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ht="12.75" customHeight="1" x14ac:dyDescent="0.3">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ht="12.75" customHeight="1" x14ac:dyDescent="0.3">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ht="12.75" customHeight="1" x14ac:dyDescent="0.3">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ht="12.75" customHeight="1" x14ac:dyDescent="0.3">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ht="12.75" customHeight="1" x14ac:dyDescent="0.3">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ht="12.75" customHeight="1" x14ac:dyDescent="0.3">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ht="12.75" customHeight="1" x14ac:dyDescent="0.3">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ht="12.75" customHeight="1" x14ac:dyDescent="0.3">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ht="12.75" customHeight="1" x14ac:dyDescent="0.3">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ht="12.75" customHeight="1" x14ac:dyDescent="0.3">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ht="12.75" customHeight="1" x14ac:dyDescent="0.3">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ht="12.75" customHeight="1" x14ac:dyDescent="0.3">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ht="12.75" customHeight="1" x14ac:dyDescent="0.3">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ht="12.75" customHeight="1" x14ac:dyDescent="0.3">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ht="12.75" customHeight="1" x14ac:dyDescent="0.3">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ht="12.75" customHeight="1" x14ac:dyDescent="0.3">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ht="12.75" customHeight="1" x14ac:dyDescent="0.3">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ht="12.75" customHeight="1" x14ac:dyDescent="0.3">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ht="12.75" customHeight="1" x14ac:dyDescent="0.3">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ht="12.75" customHeight="1" x14ac:dyDescent="0.3">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ht="12.75" customHeight="1" x14ac:dyDescent="0.3">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ht="12.75" customHeight="1" x14ac:dyDescent="0.3">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ht="12.75" customHeight="1" x14ac:dyDescent="0.3">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ht="12.75" customHeight="1" x14ac:dyDescent="0.3">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ht="12.75" customHeight="1" x14ac:dyDescent="0.3">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ht="12.75" customHeight="1" x14ac:dyDescent="0.3">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ht="12.75" customHeight="1" x14ac:dyDescent="0.3">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ht="12.75" customHeight="1" x14ac:dyDescent="0.3">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ht="12.75" customHeight="1" x14ac:dyDescent="0.3">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ht="12.75" customHeight="1" x14ac:dyDescent="0.3">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ht="12.75" customHeight="1" x14ac:dyDescent="0.3">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ht="12.75" customHeight="1" x14ac:dyDescent="0.3">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ht="12.75" customHeight="1" x14ac:dyDescent="0.3">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ht="12.75" customHeight="1" x14ac:dyDescent="0.3">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ht="12.75" customHeight="1" x14ac:dyDescent="0.3">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ht="12.75" customHeight="1" x14ac:dyDescent="0.3">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ht="12.75" customHeight="1" x14ac:dyDescent="0.3">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ht="12.75" customHeight="1" x14ac:dyDescent="0.3">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ht="12.75" customHeight="1" x14ac:dyDescent="0.3">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ht="12.75" customHeight="1" x14ac:dyDescent="0.3">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ht="12.75" customHeight="1" x14ac:dyDescent="0.3">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ht="12.75" customHeight="1" x14ac:dyDescent="0.3">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ht="12.75" customHeight="1" x14ac:dyDescent="0.3">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ht="12.75" customHeight="1" x14ac:dyDescent="0.3">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ht="12.75" customHeight="1" x14ac:dyDescent="0.3">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ht="12.75" customHeight="1" x14ac:dyDescent="0.3">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ht="12.75" customHeight="1" x14ac:dyDescent="0.3">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ht="12.75" customHeight="1" x14ac:dyDescent="0.3">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ht="12.75" customHeight="1" x14ac:dyDescent="0.3">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ht="12.75" customHeight="1" x14ac:dyDescent="0.3">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ht="12.75" customHeight="1" x14ac:dyDescent="0.3">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ht="12.75" customHeight="1" x14ac:dyDescent="0.3">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ht="12.75" customHeight="1" x14ac:dyDescent="0.3">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ht="12.75" customHeight="1" x14ac:dyDescent="0.3">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ht="12.75" customHeight="1" x14ac:dyDescent="0.3">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ht="12.75" customHeight="1" x14ac:dyDescent="0.3">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ht="12.75" customHeight="1" x14ac:dyDescent="0.3">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ht="12.75" customHeight="1" x14ac:dyDescent="0.3">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ht="12.75" customHeight="1" x14ac:dyDescent="0.3">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ht="12.75" customHeight="1" x14ac:dyDescent="0.3">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ht="12.75" customHeight="1" x14ac:dyDescent="0.3">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ht="12.75" customHeight="1" x14ac:dyDescent="0.3">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ht="12.75" customHeight="1" x14ac:dyDescent="0.3">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ht="12.75" customHeight="1" x14ac:dyDescent="0.3">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ht="12.75" customHeight="1" x14ac:dyDescent="0.3">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ht="12.75" customHeight="1" x14ac:dyDescent="0.3">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ht="12.75" customHeight="1" x14ac:dyDescent="0.3">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ht="12.75" customHeight="1" x14ac:dyDescent="0.3">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ht="12.75" customHeight="1" x14ac:dyDescent="0.3">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ht="12.75" customHeight="1" x14ac:dyDescent="0.3">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ht="12.75" customHeight="1" x14ac:dyDescent="0.3">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ht="12.75" customHeight="1" x14ac:dyDescent="0.3">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ht="12.75" customHeight="1" x14ac:dyDescent="0.3">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ht="12.75" customHeight="1" x14ac:dyDescent="0.3">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ht="12.75" customHeight="1" x14ac:dyDescent="0.3">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ht="12.75" customHeight="1" x14ac:dyDescent="0.3">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ht="12.75" customHeight="1" x14ac:dyDescent="0.3">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ht="12.75" customHeight="1" x14ac:dyDescent="0.3">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ht="12.75" customHeight="1" x14ac:dyDescent="0.3">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ht="12.75" customHeight="1" x14ac:dyDescent="0.3">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ht="12.75" customHeight="1" x14ac:dyDescent="0.3">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ht="12.75" customHeight="1" x14ac:dyDescent="0.3">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ht="12.75" customHeight="1" x14ac:dyDescent="0.3">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ht="12.75" customHeight="1" x14ac:dyDescent="0.3">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ht="12.75" customHeight="1" x14ac:dyDescent="0.3">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ht="12.75" customHeight="1" x14ac:dyDescent="0.3">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ht="12.75" customHeight="1" x14ac:dyDescent="0.3">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ht="12.75" customHeight="1" x14ac:dyDescent="0.3">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ht="12.75" customHeight="1" x14ac:dyDescent="0.3">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ht="12.75" customHeight="1" x14ac:dyDescent="0.3">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ht="12.75" customHeight="1" x14ac:dyDescent="0.3">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ht="12.75" customHeight="1" x14ac:dyDescent="0.3">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ht="12.75" customHeight="1" x14ac:dyDescent="0.3">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ht="12.75" customHeight="1" x14ac:dyDescent="0.3">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ht="12.75" customHeight="1" x14ac:dyDescent="0.3">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ht="12.75" customHeight="1" x14ac:dyDescent="0.3">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ht="12.75" customHeight="1" x14ac:dyDescent="0.3">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ht="12.75" customHeight="1" x14ac:dyDescent="0.3">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ht="12.75" customHeight="1" x14ac:dyDescent="0.3">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ht="12.75" customHeight="1" x14ac:dyDescent="0.3">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ht="12.75" customHeight="1" x14ac:dyDescent="0.3">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ht="12.75" customHeight="1" x14ac:dyDescent="0.3">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ht="12.75" customHeight="1" x14ac:dyDescent="0.3">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ht="12.75" customHeight="1" x14ac:dyDescent="0.3">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ht="12.75" customHeight="1" x14ac:dyDescent="0.3">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ht="12.75" customHeight="1" x14ac:dyDescent="0.3">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ht="12.75" customHeight="1" x14ac:dyDescent="0.3">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ht="12.75" customHeight="1" x14ac:dyDescent="0.3">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ht="12.75" customHeight="1" x14ac:dyDescent="0.3">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ht="12.75" customHeight="1" x14ac:dyDescent="0.3">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ht="12.75" customHeight="1" x14ac:dyDescent="0.3">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ht="12.75" customHeight="1" x14ac:dyDescent="0.3">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ht="12.75" customHeight="1" x14ac:dyDescent="0.3">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ht="12.75" customHeight="1" x14ac:dyDescent="0.3">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ht="12.75" customHeight="1" x14ac:dyDescent="0.3">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ht="12.75" customHeight="1" x14ac:dyDescent="0.3">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ht="12.75" customHeight="1" x14ac:dyDescent="0.3">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ht="12.75" customHeight="1" x14ac:dyDescent="0.3">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ht="12.75" customHeight="1" x14ac:dyDescent="0.3">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ht="12.75" customHeight="1" x14ac:dyDescent="0.3">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ht="12.75" customHeight="1" x14ac:dyDescent="0.3">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ht="12.75" customHeight="1" x14ac:dyDescent="0.3">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ht="12.75" customHeight="1" x14ac:dyDescent="0.3">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ht="12.75" customHeight="1" x14ac:dyDescent="0.3">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ht="12.75" customHeight="1" x14ac:dyDescent="0.3">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ht="12.75" customHeight="1" x14ac:dyDescent="0.3">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ht="12.75" customHeight="1" x14ac:dyDescent="0.3">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ht="12.75" customHeight="1" x14ac:dyDescent="0.3">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ht="12.75" customHeight="1" x14ac:dyDescent="0.3">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ht="12.75" customHeight="1" x14ac:dyDescent="0.3">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ht="12.75" customHeight="1" x14ac:dyDescent="0.3">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ht="12.75" customHeight="1" x14ac:dyDescent="0.3">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ht="12.75" customHeight="1" x14ac:dyDescent="0.3">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ht="12.75" customHeight="1" x14ac:dyDescent="0.3">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ht="12.75" customHeight="1" x14ac:dyDescent="0.3">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ht="12.75" customHeight="1" x14ac:dyDescent="0.3">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ht="12.75" customHeight="1" x14ac:dyDescent="0.3">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ht="12.75" customHeight="1" x14ac:dyDescent="0.3">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ht="12.75" customHeight="1" x14ac:dyDescent="0.3">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ht="12.75" customHeight="1" x14ac:dyDescent="0.3">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ht="12.75" customHeight="1" x14ac:dyDescent="0.3">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ht="12.75" customHeight="1" x14ac:dyDescent="0.3">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ht="12.75" customHeight="1" x14ac:dyDescent="0.3">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ht="12.75" customHeight="1" x14ac:dyDescent="0.3">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ht="12.75" customHeight="1" x14ac:dyDescent="0.3">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ht="12.75" customHeight="1" x14ac:dyDescent="0.3">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ht="12.75" customHeight="1" x14ac:dyDescent="0.3">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ht="12.75" customHeight="1" x14ac:dyDescent="0.3">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ht="12.75" customHeight="1" x14ac:dyDescent="0.3">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ht="12.75" customHeight="1" x14ac:dyDescent="0.3">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ht="12.75" customHeight="1" x14ac:dyDescent="0.3">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ht="12.75" customHeight="1" x14ac:dyDescent="0.3">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ht="12.75" customHeight="1" x14ac:dyDescent="0.3">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ht="12.75" customHeight="1" x14ac:dyDescent="0.3">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ht="12.75" customHeight="1" x14ac:dyDescent="0.3">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ht="12.75" customHeight="1" x14ac:dyDescent="0.3">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ht="12.75" customHeight="1" x14ac:dyDescent="0.3">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ht="12.75" customHeight="1" x14ac:dyDescent="0.3">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ht="12.75" customHeight="1" x14ac:dyDescent="0.3">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ht="12.75" customHeight="1" x14ac:dyDescent="0.3">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ht="12.75" customHeight="1" x14ac:dyDescent="0.3">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ht="12.75" customHeight="1" x14ac:dyDescent="0.3">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ht="12.75" customHeight="1" x14ac:dyDescent="0.3">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ht="12.75" customHeight="1" x14ac:dyDescent="0.3">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ht="12.75" customHeight="1" x14ac:dyDescent="0.3">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ht="12.75" customHeight="1" x14ac:dyDescent="0.3">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ht="12.75" customHeight="1" x14ac:dyDescent="0.3">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ht="12.75" customHeight="1" x14ac:dyDescent="0.3">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ht="12.75" customHeight="1" x14ac:dyDescent="0.3">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ht="12.75" customHeight="1" x14ac:dyDescent="0.3">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ht="12.75" customHeight="1" x14ac:dyDescent="0.3">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ht="12.75" customHeight="1" x14ac:dyDescent="0.3">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ht="12.75" customHeight="1" x14ac:dyDescent="0.3">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ht="12.75" customHeight="1" x14ac:dyDescent="0.3">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ht="12.75" customHeight="1" x14ac:dyDescent="0.3">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ht="12.75" customHeight="1" x14ac:dyDescent="0.3">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ht="12.75" customHeight="1" x14ac:dyDescent="0.3">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ht="12.75" customHeight="1" x14ac:dyDescent="0.3">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ht="12.75" customHeight="1" x14ac:dyDescent="0.3">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ht="12.75" customHeight="1" x14ac:dyDescent="0.3">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ht="12.75" customHeight="1" x14ac:dyDescent="0.3">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ht="12.75" customHeight="1" x14ac:dyDescent="0.3">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ht="12.75" customHeight="1" x14ac:dyDescent="0.3">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ht="12.75" customHeight="1" x14ac:dyDescent="0.3">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ht="12.75" customHeight="1" x14ac:dyDescent="0.3">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ht="12.75" customHeight="1" x14ac:dyDescent="0.3">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ht="12.75" customHeight="1" x14ac:dyDescent="0.3">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ht="12.75" customHeight="1" x14ac:dyDescent="0.3">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ht="12.75" customHeight="1" x14ac:dyDescent="0.3">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ht="12.75" customHeight="1" x14ac:dyDescent="0.3">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ht="12.75" customHeight="1" x14ac:dyDescent="0.3">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ht="12.75" customHeight="1" x14ac:dyDescent="0.3">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ht="12.75" customHeight="1" x14ac:dyDescent="0.3">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ht="12.75" customHeight="1" x14ac:dyDescent="0.3">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ht="12.75" customHeight="1" x14ac:dyDescent="0.3">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ht="12.75" customHeight="1" x14ac:dyDescent="0.3">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ht="12.75" customHeight="1" x14ac:dyDescent="0.3">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ht="12.75" customHeight="1" x14ac:dyDescent="0.3">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ht="12.75" customHeight="1" x14ac:dyDescent="0.3">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ht="12.75" customHeight="1" x14ac:dyDescent="0.3">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ht="12.75" customHeight="1" x14ac:dyDescent="0.3">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ht="12.75" customHeight="1" x14ac:dyDescent="0.3">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ht="12.75" customHeight="1" x14ac:dyDescent="0.3">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ht="12.75" customHeight="1" x14ac:dyDescent="0.3">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ht="12.75" customHeight="1" x14ac:dyDescent="0.3">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ht="12.75" customHeight="1" x14ac:dyDescent="0.3">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ht="12.75" customHeight="1" x14ac:dyDescent="0.3">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ht="12.75" customHeight="1" x14ac:dyDescent="0.3">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ht="12.75" customHeight="1" x14ac:dyDescent="0.3">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ht="12.75" customHeight="1" x14ac:dyDescent="0.3">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ht="12.75" customHeight="1" x14ac:dyDescent="0.3">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ht="12.75" customHeight="1" x14ac:dyDescent="0.3">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ht="12.75" customHeight="1" x14ac:dyDescent="0.3">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ht="12.75" customHeight="1" x14ac:dyDescent="0.3">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ht="12.75" customHeight="1" x14ac:dyDescent="0.3">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ht="12.75" customHeight="1" x14ac:dyDescent="0.3">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ht="12.75" customHeight="1" x14ac:dyDescent="0.3">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ht="12.75" customHeight="1" x14ac:dyDescent="0.3">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ht="12.75" customHeight="1" x14ac:dyDescent="0.3">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ht="12.75" customHeight="1" x14ac:dyDescent="0.3">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ht="12.75" customHeight="1" x14ac:dyDescent="0.3">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ht="12.75" customHeight="1" x14ac:dyDescent="0.3">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ht="12.75" customHeight="1" x14ac:dyDescent="0.3">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ht="12.75" customHeight="1" x14ac:dyDescent="0.3">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ht="12.75" customHeight="1" x14ac:dyDescent="0.3">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ht="12.75" customHeight="1" x14ac:dyDescent="0.3">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ht="12.75" customHeight="1" x14ac:dyDescent="0.3">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ht="12.75" customHeight="1" x14ac:dyDescent="0.3">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ht="12.75" customHeight="1" x14ac:dyDescent="0.3">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ht="12.75" customHeight="1" x14ac:dyDescent="0.3">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ht="12.75" customHeight="1" x14ac:dyDescent="0.3">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ht="12.75" customHeight="1" x14ac:dyDescent="0.3">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ht="12.75" customHeight="1" x14ac:dyDescent="0.3">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ht="12.75" customHeight="1" x14ac:dyDescent="0.3">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ht="12.75" customHeight="1" x14ac:dyDescent="0.3">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ht="12.75" customHeight="1" x14ac:dyDescent="0.3">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ht="12.75" customHeight="1" x14ac:dyDescent="0.3">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ht="12.75" customHeight="1" x14ac:dyDescent="0.3">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ht="12.75" customHeight="1" x14ac:dyDescent="0.3">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ht="12.75" customHeight="1" x14ac:dyDescent="0.3">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ht="12.75" customHeight="1" x14ac:dyDescent="0.3">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ht="12.75" customHeight="1" x14ac:dyDescent="0.3">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spans="1:26" ht="12.75" customHeight="1" x14ac:dyDescent="0.3">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spans="1:26" ht="12.75" customHeight="1" x14ac:dyDescent="0.3">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spans="1:26" ht="12.75" customHeight="1" x14ac:dyDescent="0.3">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spans="1:26" ht="12.75" customHeight="1" x14ac:dyDescent="0.3">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spans="1:26" ht="12.75" customHeight="1" x14ac:dyDescent="0.3">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spans="1:26" ht="12.75" customHeight="1" x14ac:dyDescent="0.3">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Gráficos</vt:lpstr>
      </vt:variant>
      <vt:variant>
        <vt:i4>1</vt:i4>
      </vt:variant>
    </vt:vector>
  </HeadingPairs>
  <TitlesOfParts>
    <vt:vector size="11" baseType="lpstr">
      <vt:lpstr>Mapa Riesgos operativos CORTOLI</vt: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paola Gonzalez</cp:lastModifiedBy>
  <dcterms:created xsi:type="dcterms:W3CDTF">2020-03-24T23:12:47Z</dcterms:created>
  <dcterms:modified xsi:type="dcterms:W3CDTF">2024-11-19T23:34:50Z</dcterms:modified>
</cp:coreProperties>
</file>